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activeTab="14"/>
  </bookViews>
  <sheets>
    <sheet name="01.12" sheetId="97" r:id="rId1"/>
    <sheet name="02.12" sheetId="176" r:id="rId2"/>
    <sheet name="05.12" sheetId="158" r:id="rId3"/>
    <sheet name="06.12" sheetId="152" r:id="rId4"/>
    <sheet name="07.12" sheetId="171" r:id="rId5"/>
    <sheet name="08.12" sheetId="177" r:id="rId6"/>
    <sheet name="09.12" sheetId="169" r:id="rId7"/>
    <sheet name="12.12" sheetId="178" r:id="rId8"/>
    <sheet name="13.12" sheetId="156" r:id="rId9"/>
    <sheet name="14.12" sheetId="150" r:id="rId10"/>
    <sheet name="15.12" sheetId="179" r:id="rId11"/>
    <sheet name="16.12" sheetId="180" r:id="rId12"/>
    <sheet name="19.12" sheetId="181" r:id="rId13"/>
    <sheet name="20.12" sheetId="182" r:id="rId14"/>
    <sheet name="21.12." sheetId="183" r:id="rId15"/>
    <sheet name="22.12" sheetId="165" r:id="rId16"/>
    <sheet name="23.12" sheetId="159" r:id="rId17"/>
    <sheet name="26.12" sheetId="184" r:id="rId18"/>
    <sheet name="27.12." sheetId="185" r:id="rId19"/>
    <sheet name="28.12" sheetId="175" r:id="rId20"/>
    <sheet name="29.12" sheetId="186" r:id="rId21"/>
    <sheet name="30.12" sheetId="187" r:id="rId22"/>
  </sheets>
  <calcPr calcId="144525" refMode="R1C1"/>
</workbook>
</file>

<file path=xl/sharedStrings.xml><?xml version="1.0" encoding="utf-8"?>
<sst xmlns="http://schemas.openxmlformats.org/spreadsheetml/2006/main" count="1119" uniqueCount="174">
  <si>
    <t>Количество продуктов питания, подлежащих закладке на 1 человека</t>
  </si>
  <si>
    <t xml:space="preserve">01 декабря  2022                                      114 чел                            </t>
  </si>
  <si>
    <t>Молоко</t>
  </si>
  <si>
    <t>Масло сливочное</t>
  </si>
  <si>
    <t>Пшено</t>
  </si>
  <si>
    <t>Сахар</t>
  </si>
  <si>
    <t>Гречка</t>
  </si>
  <si>
    <t>Чай</t>
  </si>
  <si>
    <t>Яблоко</t>
  </si>
  <si>
    <t>Хлеб пшеничный</t>
  </si>
  <si>
    <t>Хлеб ржаной</t>
  </si>
  <si>
    <t>Сухофрукты</t>
  </si>
  <si>
    <t>Картофель</t>
  </si>
  <si>
    <t>Лук</t>
  </si>
  <si>
    <t>Морковь</t>
  </si>
  <si>
    <t>Масло растительное</t>
  </si>
  <si>
    <t>Грудка куриная</t>
  </si>
  <si>
    <t>Свекла</t>
  </si>
  <si>
    <t>Капуста</t>
  </si>
  <si>
    <t>Сметана</t>
  </si>
  <si>
    <t>Мука</t>
  </si>
  <si>
    <t>Яйца</t>
  </si>
  <si>
    <t>Соль</t>
  </si>
  <si>
    <t>Вафли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</si>
  <si>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</si>
  <si>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</si>
  <si>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>Каша пшенная молочная</t>
  </si>
  <si>
    <t>Выдано 22 н.ед</t>
  </si>
  <si>
    <t>Хлеб с маслом</t>
  </si>
  <si>
    <t xml:space="preserve">Чай с сахаром </t>
  </si>
  <si>
    <t>2 завтрак</t>
  </si>
  <si>
    <t>Обед</t>
  </si>
  <si>
    <t>Борщ с мясом и сметаной</t>
  </si>
  <si>
    <t>Гуляш мясной</t>
  </si>
  <si>
    <t>Гречка отварная</t>
  </si>
  <si>
    <t xml:space="preserve">Компот из сухофруктов </t>
  </si>
  <si>
    <t>Хлеб</t>
  </si>
  <si>
    <t>Полдник</t>
  </si>
  <si>
    <t>Омлет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</si>
  <si>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</si>
  <si>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</si>
  <si>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</si>
  <si>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</si>
  <si>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</si>
  <si>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 Повар ______________ А.Н.Василькова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</si>
  <si>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</si>
  <si>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02 декабря 2022                                    101 чел                            </t>
  </si>
  <si>
    <t>Геркулес</t>
  </si>
  <si>
    <t>Снежок</t>
  </si>
  <si>
    <t xml:space="preserve">Грудка куриная </t>
  </si>
  <si>
    <t>Повидло</t>
  </si>
  <si>
    <t>Рыба Минтай</t>
  </si>
  <si>
    <t>Томатная паста</t>
  </si>
  <si>
    <t>Дрожжи</t>
  </si>
  <si>
    <t>Яйцо</t>
  </si>
  <si>
    <t>Каша овсянная молочная</t>
  </si>
  <si>
    <t>Чай с сахаром</t>
  </si>
  <si>
    <t xml:space="preserve">Хлеб с маслом </t>
  </si>
  <si>
    <t>Суп крестьянский с гречкой</t>
  </si>
  <si>
    <t>Биточки рыбные</t>
  </si>
  <si>
    <t>Пюре картофельное</t>
  </si>
  <si>
    <t>Оладьи с повидлом</t>
  </si>
  <si>
    <t xml:space="preserve">05 декабря  2022                                    103 чел                            </t>
  </si>
  <si>
    <t>Рис</t>
  </si>
  <si>
    <t>Перловка</t>
  </si>
  <si>
    <t>Какао</t>
  </si>
  <si>
    <t>Макароны</t>
  </si>
  <si>
    <t>Окорок свиной</t>
  </si>
  <si>
    <t>яйцо</t>
  </si>
  <si>
    <t>Огурцы соленые</t>
  </si>
  <si>
    <t>Ванилиин</t>
  </si>
  <si>
    <t xml:space="preserve">Каша рисовая молочная </t>
  </si>
  <si>
    <t>Выдано 24 н.ед</t>
  </si>
  <si>
    <t>Рассольник с мясом и сметаной</t>
  </si>
  <si>
    <t>Тефтели тушенные с овощами в сметанном соусе</t>
  </si>
  <si>
    <t>Макароны отварные</t>
  </si>
  <si>
    <t>Компот из сухофруктов</t>
  </si>
  <si>
    <t>Булочка с сахаром</t>
  </si>
  <si>
    <t>Какао с молоком</t>
  </si>
  <si>
    <t xml:space="preserve">06 декабря 2022                                 106 чел                            </t>
  </si>
  <si>
    <t>Рыба Горбуша</t>
  </si>
  <si>
    <t>Манка</t>
  </si>
  <si>
    <t>Крупа пшеничная</t>
  </si>
  <si>
    <t>Ягода</t>
  </si>
  <si>
    <t>Крахмал</t>
  </si>
  <si>
    <t>Лимонная кислота</t>
  </si>
  <si>
    <t>Каша пшеничная молочная</t>
  </si>
  <si>
    <t>Выдано 26 н.ед</t>
  </si>
  <si>
    <t>Суп рыбный со сметаной</t>
  </si>
  <si>
    <t>Запеканка картофельная</t>
  </si>
  <si>
    <t>Салат из свеклы и яблок</t>
  </si>
  <si>
    <t>Биточки манные</t>
  </si>
  <si>
    <t>Соус ягодный</t>
  </si>
  <si>
    <t xml:space="preserve">07 декабря 2022                                   106 чел                            </t>
  </si>
  <si>
    <t>Бананы</t>
  </si>
  <si>
    <t>Капуста квашенная</t>
  </si>
  <si>
    <t>Творог</t>
  </si>
  <si>
    <t>Ванилин</t>
  </si>
  <si>
    <t>Каша гречневая молочная</t>
  </si>
  <si>
    <t>Свекольник с мясом и сметаной</t>
  </si>
  <si>
    <t>Плов с мясом</t>
  </si>
  <si>
    <t>Салат из квашенной капусты</t>
  </si>
  <si>
    <t>Запеканка творожная</t>
  </si>
  <si>
    <t>Соус сметанный</t>
  </si>
  <si>
    <t xml:space="preserve">08 декабря 2022                                     106 чел                            </t>
  </si>
  <si>
    <t>Сыр</t>
  </si>
  <si>
    <t>Каша манная молочная</t>
  </si>
  <si>
    <t>Выдано 20 н.ед</t>
  </si>
  <si>
    <t>Суп крестьянский с пшеном</t>
  </si>
  <si>
    <t>Капуста тушенная с мясом</t>
  </si>
  <si>
    <t>Макароны с сыром</t>
  </si>
  <si>
    <t xml:space="preserve">09 декабря 2022                                     104 чел                            </t>
  </si>
  <si>
    <t>Вермишель</t>
  </si>
  <si>
    <t>Вафли развесные</t>
  </si>
  <si>
    <t>Каша  молочная "Дружба"</t>
  </si>
  <si>
    <t>Суп вермишелевый с мясом</t>
  </si>
  <si>
    <t>Биточки рыбные, тушенные с овощами в сметанном соусе</t>
  </si>
  <si>
    <t>Компот из яблок и ягод</t>
  </si>
  <si>
    <t>Вафелька</t>
  </si>
  <si>
    <t xml:space="preserve">12 декабря  2022                                 101 чел                            </t>
  </si>
  <si>
    <t>Горох</t>
  </si>
  <si>
    <t>Выдано 23 н.ед</t>
  </si>
  <si>
    <t>Суп гороховый с мясом</t>
  </si>
  <si>
    <t>Тефтели, тушенные с овощами в сметанном соусе</t>
  </si>
  <si>
    <t xml:space="preserve">13 декабря  2022                                           117 чел                            </t>
  </si>
  <si>
    <t>Выдано 21 н.ед</t>
  </si>
  <si>
    <t>Снехок</t>
  </si>
  <si>
    <t>Картофельное пюре</t>
  </si>
  <si>
    <t xml:space="preserve">14 декабря 2022                                   108 чел                            </t>
  </si>
  <si>
    <t>Сосиски</t>
  </si>
  <si>
    <t>Суп вермишелевый молочный</t>
  </si>
  <si>
    <t>Выдано 25 н.ед</t>
  </si>
  <si>
    <t>Сосиска отварная</t>
  </si>
  <si>
    <t>Соус томатный</t>
  </si>
  <si>
    <t>Салат из моркови с яблоками</t>
  </si>
  <si>
    <t xml:space="preserve">15 декабря 2022                                     92 чел                            </t>
  </si>
  <si>
    <t>Пшеничная крупа</t>
  </si>
  <si>
    <t>Суп картофельный с клецками</t>
  </si>
  <si>
    <t>Мясо тушенное с рисом</t>
  </si>
  <si>
    <t>Шоколадная монета</t>
  </si>
  <si>
    <t xml:space="preserve">16 декабря 2022                                       76 чел                            </t>
  </si>
  <si>
    <t>Огурцы  маринованные</t>
  </si>
  <si>
    <t>Каша  манная молочная</t>
  </si>
  <si>
    <t>Хлеб с маслом и сыром</t>
  </si>
  <si>
    <t>Омлет с сосиской</t>
  </si>
  <si>
    <t xml:space="preserve">19 декабря  2022                                    80 чел                            </t>
  </si>
  <si>
    <t xml:space="preserve">Каша гречневая молочная </t>
  </si>
  <si>
    <t xml:space="preserve">20 декабря  2022                                              86 чел                            </t>
  </si>
  <si>
    <t xml:space="preserve">21 декабря 2022                                     87 чел                            </t>
  </si>
  <si>
    <t>Груши</t>
  </si>
  <si>
    <t>Печенье</t>
  </si>
  <si>
    <t>Каша рисовая молочная</t>
  </si>
  <si>
    <t>Выдано 19 н.ед</t>
  </si>
  <si>
    <t>Суп крестьянский с мясом</t>
  </si>
  <si>
    <t xml:space="preserve">22 декабря 2022                                     90 чел                            </t>
  </si>
  <si>
    <t xml:space="preserve">Хлеб с маслом и сыром </t>
  </si>
  <si>
    <t xml:space="preserve">23 декабря 2022                                           86 чел                            </t>
  </si>
  <si>
    <t>Каша молочная "Дружба"</t>
  </si>
  <si>
    <t>Щи из квашенной капусты с мясом и сметаной</t>
  </si>
  <si>
    <t xml:space="preserve">26 декабря  2022                                       93 чел                            </t>
  </si>
  <si>
    <t>Суп  вермишелевй молочный</t>
  </si>
  <si>
    <t xml:space="preserve">27 декабря 2022                                    106 чел                            </t>
  </si>
  <si>
    <t xml:space="preserve">28 декабря 2022                                107  чел                            </t>
  </si>
  <si>
    <t>Чоко-Пай</t>
  </si>
  <si>
    <t>Чай с  сахаром</t>
  </si>
  <si>
    <t>Ленивый голубцы</t>
  </si>
  <si>
    <t>Рис отварной</t>
  </si>
  <si>
    <t>Компрот из сухофруктов</t>
  </si>
  <si>
    <t>Пироженное ЧокоПай</t>
  </si>
  <si>
    <t xml:space="preserve">29 декабря  2022                                 97 чел                            </t>
  </si>
  <si>
    <t>Вафли "Артек"</t>
  </si>
  <si>
    <t>Суп рассольник с мясом и сметаной</t>
  </si>
  <si>
    <t xml:space="preserve">30 декабря  2022                                      72 чел                            </t>
  </si>
  <si>
    <t>Сок</t>
  </si>
</sst>
</file>

<file path=xl/styles.xml><?xml version="1.0" encoding="utf-8"?>
<styleSheet xmlns="http://schemas.openxmlformats.org/spreadsheetml/2006/main">
  <numFmts count="6">
    <numFmt numFmtId="176" formatCode="_-* #\ ##0.00_-;\-* #\ ##0.00_-;_-* &quot;-&quot;??_-;_-@_-"/>
    <numFmt numFmtId="177" formatCode="_-* #\ ##0_-;\-&quot;₽&quot;* #\ ##0_-;_-&quot;₽&quot;* &quot;-&quot;_-;_-@_-"/>
    <numFmt numFmtId="178" formatCode="_-&quot;₽&quot;* #\ ##0.00_-;\-&quot;₽&quot;* #\ ##0.00_-;_-&quot;₽&quot;* &quot;-&quot;??_-;_-@_-"/>
    <numFmt numFmtId="179" formatCode="_-* #\ ##0_-;\-* #\ ##0_-;_-* &quot;-&quot;_-;_-@_-"/>
    <numFmt numFmtId="180" formatCode="0.000"/>
    <numFmt numFmtId="181" formatCode="0.0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sz val="10"/>
      <name val="Cambria"/>
      <charset val="204"/>
    </font>
    <font>
      <b/>
      <sz val="11"/>
      <name val="Times New Roman"/>
      <charset val="20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2" fillId="4" borderId="0" applyNumberFormat="0" applyBorder="0" applyAlignment="0" applyProtection="0">
      <alignment vertical="center"/>
    </xf>
    <xf numFmtId="177" fontId="0" fillId="0" borderId="0" applyBorder="0" applyAlignment="0" applyProtection="0"/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79" fontId="0" fillId="0" borderId="0" applyBorder="0" applyAlignment="0" applyProtection="0"/>
    <xf numFmtId="178" fontId="0" fillId="0" borderId="0" applyBorder="0" applyAlignment="0" applyProtection="0"/>
    <xf numFmtId="176" fontId="0" fillId="0" borderId="0" applyBorder="0" applyAlignment="0" applyProtection="0"/>
    <xf numFmtId="0" fontId="12" fillId="14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2" fillId="19" borderId="0" applyNumberFormat="0" applyBorder="0" applyAlignment="0" applyProtection="0">
      <alignment vertical="center"/>
    </xf>
    <xf numFmtId="0" fontId="27" fillId="0" borderId="59" applyNumberFormat="0" applyFill="0" applyAlignment="0" applyProtection="0">
      <alignment vertical="center"/>
    </xf>
    <xf numFmtId="0" fontId="11" fillId="3" borderId="5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29" borderId="6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14" fillId="0" borderId="6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8" borderId="55" applyNumberFormat="0" applyAlignment="0" applyProtection="0">
      <alignment vertical="center"/>
    </xf>
    <xf numFmtId="0" fontId="19" fillId="10" borderId="57" applyNumberFormat="0" applyAlignment="0" applyProtection="0">
      <alignment vertical="center"/>
    </xf>
    <xf numFmtId="0" fontId="13" fillId="3" borderId="55" applyNumberFormat="0" applyAlignment="0" applyProtection="0">
      <alignment vertical="center"/>
    </xf>
    <xf numFmtId="0" fontId="18" fillId="0" borderId="5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0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textRotation="90" wrapText="1"/>
    </xf>
    <xf numFmtId="0" fontId="0" fillId="0" borderId="13" xfId="0" applyBorder="1"/>
    <xf numFmtId="180" fontId="0" fillId="0" borderId="14" xfId="0" applyNumberFormat="1" applyBorder="1"/>
    <xf numFmtId="180" fontId="0" fillId="0" borderId="3" xfId="0" applyNumberFormat="1" applyBorder="1"/>
    <xf numFmtId="181" fontId="0" fillId="0" borderId="3" xfId="0" applyNumberFormat="1" applyBorder="1"/>
    <xf numFmtId="0" fontId="4" fillId="0" borderId="15" xfId="0" applyFont="1" applyBorder="1" applyAlignment="1">
      <alignment horizontal="left" vertical="center" textRotation="90" wrapText="1"/>
    </xf>
    <xf numFmtId="0" fontId="0" fillId="0" borderId="16" xfId="0" applyBorder="1"/>
    <xf numFmtId="180" fontId="0" fillId="0" borderId="17" xfId="0" applyNumberFormat="1" applyBorder="1"/>
    <xf numFmtId="180" fontId="0" fillId="0" borderId="5" xfId="0" applyNumberFormat="1" applyBorder="1"/>
    <xf numFmtId="181" fontId="0" fillId="0" borderId="5" xfId="0" applyNumberFormat="1" applyBorder="1"/>
    <xf numFmtId="0" fontId="4" fillId="0" borderId="18" xfId="0" applyFont="1" applyBorder="1" applyAlignment="1">
      <alignment horizontal="left" vertical="center" textRotation="90" wrapText="1"/>
    </xf>
    <xf numFmtId="0" fontId="0" fillId="0" borderId="19" xfId="0" applyBorder="1"/>
    <xf numFmtId="180" fontId="0" fillId="0" borderId="20" xfId="0" applyNumberFormat="1" applyBorder="1"/>
    <xf numFmtId="180" fontId="0" fillId="0" borderId="8" xfId="0" applyNumberFormat="1" applyBorder="1"/>
    <xf numFmtId="181" fontId="0" fillId="0" borderId="8" xfId="0" applyNumberFormat="1" applyBorder="1"/>
    <xf numFmtId="0" fontId="4" fillId="0" borderId="21" xfId="0" applyFont="1" applyBorder="1" applyAlignment="1">
      <alignment horizontal="left" vertical="center" textRotation="90" wrapText="1"/>
    </xf>
    <xf numFmtId="0" fontId="0" fillId="0" borderId="22" xfId="0" applyBorder="1"/>
    <xf numFmtId="180" fontId="0" fillId="0" borderId="23" xfId="0" applyNumberFormat="1" applyBorder="1"/>
    <xf numFmtId="180" fontId="0" fillId="0" borderId="24" xfId="0" applyNumberFormat="1" applyBorder="1"/>
    <xf numFmtId="181" fontId="0" fillId="0" borderId="24" xfId="0" applyNumberFormat="1" applyBorder="1"/>
    <xf numFmtId="0" fontId="3" fillId="0" borderId="2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textRotation="90" wrapText="1"/>
    </xf>
    <xf numFmtId="0" fontId="0" fillId="0" borderId="28" xfId="0" applyFont="1" applyBorder="1"/>
    <xf numFmtId="0" fontId="0" fillId="0" borderId="13" xfId="0" applyFont="1" applyBorder="1"/>
    <xf numFmtId="0" fontId="0" fillId="0" borderId="16" xfId="0" applyFont="1" applyBorder="1"/>
    <xf numFmtId="0" fontId="0" fillId="0" borderId="29" xfId="0" applyBorder="1"/>
    <xf numFmtId="180" fontId="0" fillId="0" borderId="30" xfId="0" applyNumberFormat="1" applyBorder="1"/>
    <xf numFmtId="180" fontId="0" fillId="0" borderId="31" xfId="0" applyNumberFormat="1" applyBorder="1"/>
    <xf numFmtId="181" fontId="0" fillId="0" borderId="31" xfId="0" applyNumberFormat="1" applyBorder="1"/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2" fontId="0" fillId="0" borderId="17" xfId="0" applyNumberFormat="1" applyFill="1" applyBorder="1"/>
    <xf numFmtId="2" fontId="5" fillId="0" borderId="5" xfId="0" applyNumberFormat="1" applyFont="1" applyFill="1" applyBorder="1" applyAlignment="1">
      <alignment horizontal="right" vertical="top"/>
    </xf>
    <xf numFmtId="2" fontId="0" fillId="0" borderId="5" xfId="0" applyNumberFormat="1" applyFill="1" applyBorder="1"/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2" fontId="0" fillId="0" borderId="20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2" fontId="0" fillId="0" borderId="0" xfId="0" applyNumberFormat="1" applyBorder="1"/>
    <xf numFmtId="0" fontId="3" fillId="0" borderId="0" xfId="0" applyFont="1" applyAlignment="1">
      <alignment horizontal="center" vertical="center" textRotation="90" wrapText="1"/>
    </xf>
    <xf numFmtId="2" fontId="0" fillId="0" borderId="0" xfId="0" applyNumberFormat="1"/>
    <xf numFmtId="0" fontId="6" fillId="0" borderId="0" xfId="0" applyFont="1"/>
    <xf numFmtId="2" fontId="0" fillId="0" borderId="5" xfId="0" applyNumberFormat="1" applyBorder="1"/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0" fontId="0" fillId="0" borderId="41" xfId="0" applyNumberFormat="1" applyBorder="1"/>
    <xf numFmtId="180" fontId="1" fillId="0" borderId="42" xfId="0" applyNumberFormat="1" applyFont="1" applyBorder="1" applyAlignment="1">
      <alignment horizontal="center" vertical="center" textRotation="90"/>
    </xf>
    <xf numFmtId="180" fontId="0" fillId="0" borderId="1" xfId="0" applyNumberFormat="1" applyBorder="1"/>
    <xf numFmtId="180" fontId="1" fillId="0" borderId="29" xfId="0" applyNumberFormat="1" applyFont="1" applyBorder="1" applyAlignment="1">
      <alignment horizontal="center" vertical="center" textRotation="90"/>
    </xf>
    <xf numFmtId="180" fontId="0" fillId="0" borderId="43" xfId="0" applyNumberFormat="1" applyBorder="1"/>
    <xf numFmtId="180" fontId="0" fillId="0" borderId="6" xfId="0" applyNumberFormat="1" applyBorder="1"/>
    <xf numFmtId="180" fontId="1" fillId="0" borderId="28" xfId="0" applyNumberFormat="1" applyFont="1" applyBorder="1" applyAlignment="1">
      <alignment horizontal="center" vertical="center" textRotation="90"/>
    </xf>
    <xf numFmtId="180" fontId="0" fillId="0" borderId="16" xfId="0" applyNumberFormat="1" applyBorder="1"/>
    <xf numFmtId="2" fontId="0" fillId="0" borderId="1" xfId="0" applyNumberFormat="1" applyBorder="1"/>
    <xf numFmtId="2" fontId="0" fillId="0" borderId="16" xfId="0" applyNumberFormat="1" applyBorder="1"/>
    <xf numFmtId="2" fontId="0" fillId="0" borderId="19" xfId="0" applyNumberFormat="1" applyBorder="1"/>
    <xf numFmtId="0" fontId="0" fillId="0" borderId="2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8" fillId="0" borderId="16" xfId="0" applyFont="1" applyBorder="1" applyAlignment="1">
      <alignment vertical="top" wrapText="1"/>
    </xf>
    <xf numFmtId="0" fontId="4" fillId="0" borderId="19" xfId="0" applyFont="1" applyBorder="1" applyAlignment="1">
      <alignment horizontal="left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wrapText="1"/>
    </xf>
    <xf numFmtId="0" fontId="3" fillId="0" borderId="28" xfId="0" applyFont="1" applyBorder="1" applyAlignment="1">
      <alignment horizontal="center" vertical="center" textRotation="90" wrapText="1"/>
    </xf>
    <xf numFmtId="0" fontId="0" fillId="0" borderId="28" xfId="0" applyBorder="1"/>
    <xf numFmtId="2" fontId="0" fillId="0" borderId="17" xfId="0" applyNumberFormat="1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24" xfId="0" applyBorder="1"/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0" fillId="0" borderId="41" xfId="0" applyBorder="1"/>
    <xf numFmtId="0" fontId="0" fillId="0" borderId="1" xfId="0" applyBorder="1"/>
    <xf numFmtId="0" fontId="0" fillId="0" borderId="43" xfId="0" applyBorder="1"/>
    <xf numFmtId="0" fontId="0" fillId="0" borderId="6" xfId="0" applyBorder="1"/>
    <xf numFmtId="2" fontId="0" fillId="0" borderId="13" xfId="0" applyNumberForma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/>
    <xf numFmtId="180" fontId="0" fillId="0" borderId="17" xfId="0" applyNumberFormat="1" applyFill="1" applyBorder="1"/>
    <xf numFmtId="0" fontId="2" fillId="0" borderId="47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vertical="center" textRotation="90"/>
    </xf>
    <xf numFmtId="181" fontId="0" fillId="0" borderId="0" xfId="0" applyNumberFormat="1"/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/>
    <xf numFmtId="180" fontId="0" fillId="0" borderId="50" xfId="0" applyNumberFormat="1" applyBorder="1"/>
    <xf numFmtId="180" fontId="0" fillId="0" borderId="51" xfId="0" applyNumberFormat="1" applyBorder="1"/>
    <xf numFmtId="2" fontId="0" fillId="0" borderId="20" xfId="0" applyNumberFormat="1" applyFill="1" applyBorder="1"/>
    <xf numFmtId="181" fontId="3" fillId="0" borderId="3" xfId="0" applyNumberFormat="1" applyFont="1" applyBorder="1" applyAlignment="1">
      <alignment horizontal="center" vertical="center" textRotation="90" wrapText="1"/>
    </xf>
    <xf numFmtId="181" fontId="3" fillId="0" borderId="5" xfId="0" applyNumberFormat="1" applyFont="1" applyBorder="1" applyAlignment="1">
      <alignment horizontal="center" vertical="center" textRotation="90" wrapText="1"/>
    </xf>
    <xf numFmtId="181" fontId="3" fillId="0" borderId="8" xfId="0" applyNumberFormat="1" applyFont="1" applyBorder="1" applyAlignment="1">
      <alignment horizontal="center" vertical="center" textRotation="90" wrapText="1"/>
    </xf>
    <xf numFmtId="181" fontId="0" fillId="0" borderId="51" xfId="0" applyNumberFormat="1" applyBorder="1"/>
    <xf numFmtId="181" fontId="0" fillId="0" borderId="0" xfId="0" applyNumberFormat="1" applyBorder="1"/>
    <xf numFmtId="180" fontId="0" fillId="0" borderId="52" xfId="0" applyNumberFormat="1" applyBorder="1"/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45" xfId="0" applyBorder="1"/>
    <xf numFmtId="0" fontId="8" fillId="0" borderId="29" xfId="0" applyFont="1" applyBorder="1" applyAlignment="1">
      <alignment vertical="top" wrapText="1"/>
    </xf>
    <xf numFmtId="180" fontId="0" fillId="0" borderId="2" xfId="0" applyNumberFormat="1" applyBorder="1"/>
    <xf numFmtId="180" fontId="0" fillId="0" borderId="4" xfId="0" applyNumberFormat="1" applyBorder="1"/>
    <xf numFmtId="180" fontId="0" fillId="0" borderId="7" xfId="0" applyNumberFormat="1" applyBorder="1"/>
    <xf numFmtId="180" fontId="0" fillId="0" borderId="32" xfId="0" applyNumberFormat="1" applyBorder="1"/>
    <xf numFmtId="180" fontId="0" fillId="0" borderId="44" xfId="0" applyNumberFormat="1" applyBorder="1"/>
    <xf numFmtId="180" fontId="0" fillId="0" borderId="45" xfId="0" applyNumberFormat="1" applyBorder="1"/>
    <xf numFmtId="180" fontId="1" fillId="0" borderId="53" xfId="0" applyNumberFormat="1" applyFont="1" applyBorder="1" applyAlignment="1">
      <alignment horizontal="center" vertical="center" textRotation="9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7"/>
  <sheetViews>
    <sheetView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22222222222222" customWidth="1"/>
    <col min="4" max="4" width="7.33333333333333" customWidth="1"/>
    <col min="5" max="7" width="6.55555555555556" customWidth="1"/>
    <col min="8" max="8" width="7.11111111111111" customWidth="1"/>
    <col min="9" max="9" width="7.22222222222222" customWidth="1"/>
    <col min="10" max="10" width="6.44444444444444" customWidth="1"/>
    <col min="11" max="11" width="6" customWidth="1"/>
    <col min="12" max="12" width="6.77777777777778" customWidth="1"/>
    <col min="13" max="13" width="6.11111111111111" customWidth="1"/>
    <col min="14" max="14" width="6" customWidth="1"/>
    <col min="15" max="15" width="6.22222222222222" customWidth="1"/>
    <col min="16" max="16" width="6.55555555555556" customWidth="1"/>
    <col min="17" max="19" width="7" customWidth="1"/>
    <col min="20" max="21" width="6.55555555555556" customWidth="1"/>
    <col min="22" max="22" width="7.22222222222222" customWidth="1"/>
    <col min="23" max="23" width="5.33333333333333" customWidth="1"/>
    <col min="24" max="24" width="7.22222222222222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62">
        <v>114</v>
      </c>
    </row>
    <row r="3" spans="1:25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3"/>
    </row>
    <row r="4" spans="1:25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3"/>
    </row>
    <row r="5" ht="12" customHeight="1" spans="1:25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3"/>
    </row>
    <row r="6" spans="1:25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3"/>
    </row>
    <row r="7" ht="28" customHeight="1" spans="1:25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4"/>
    </row>
    <row r="8" ht="16" customHeight="1" spans="1:25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65" t="s">
        <v>24</v>
      </c>
    </row>
    <row r="9" spans="1:25">
      <c r="A9" s="13" t="s">
        <v>25</v>
      </c>
      <c r="B9" s="14" t="s">
        <v>26</v>
      </c>
      <c r="C9" s="15">
        <v>0.1504</v>
      </c>
      <c r="D9" s="16"/>
      <c r="E9" s="16">
        <v>0.0258</v>
      </c>
      <c r="F9" s="16">
        <v>0.0053</v>
      </c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66"/>
      <c r="V9" s="66"/>
      <c r="W9" s="66"/>
      <c r="X9" s="66"/>
      <c r="Y9" s="67" t="s">
        <v>27</v>
      </c>
    </row>
    <row r="10" spans="1:25">
      <c r="A10" s="18"/>
      <c r="B10" s="19" t="s">
        <v>28</v>
      </c>
      <c r="C10" s="20"/>
      <c r="D10" s="21">
        <v>0.01044</v>
      </c>
      <c r="E10" s="21"/>
      <c r="F10" s="21"/>
      <c r="G10" s="21"/>
      <c r="H10" s="22"/>
      <c r="I10" s="22"/>
      <c r="J10" s="21">
        <v>0.03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8"/>
      <c r="V10" s="68"/>
      <c r="W10" s="68"/>
      <c r="X10" s="68"/>
      <c r="Y10" s="69"/>
    </row>
    <row r="11" spans="1:25">
      <c r="A11" s="18"/>
      <c r="B11" s="19" t="s">
        <v>29</v>
      </c>
      <c r="C11" s="20"/>
      <c r="D11" s="21"/>
      <c r="E11" s="21"/>
      <c r="F11" s="21">
        <v>0.0073</v>
      </c>
      <c r="G11" s="21"/>
      <c r="H11" s="22">
        <v>0.0006</v>
      </c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8"/>
      <c r="V11" s="68"/>
      <c r="W11" s="68"/>
      <c r="X11" s="68"/>
      <c r="Y11" s="69"/>
    </row>
    <row r="12" ht="13.95" spans="1:25">
      <c r="A12" s="23"/>
      <c r="B12" s="24"/>
      <c r="C12" s="25"/>
      <c r="D12" s="26"/>
      <c r="E12" s="26"/>
      <c r="F12" s="26"/>
      <c r="G12" s="26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70"/>
      <c r="V12" s="70"/>
      <c r="W12" s="70"/>
      <c r="X12" s="70"/>
      <c r="Y12" s="69"/>
    </row>
    <row r="13" spans="1:25">
      <c r="A13" s="13" t="s">
        <v>30</v>
      </c>
      <c r="B13" s="14" t="s">
        <v>8</v>
      </c>
      <c r="C13" s="15"/>
      <c r="D13" s="16"/>
      <c r="E13" s="16"/>
      <c r="F13" s="16"/>
      <c r="G13" s="16"/>
      <c r="H13" s="17"/>
      <c r="I13" s="16">
        <v>0.1172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66"/>
      <c r="V13" s="66"/>
      <c r="W13" s="66"/>
      <c r="X13" s="66"/>
      <c r="Y13" s="69"/>
    </row>
    <row r="14" spans="1:25">
      <c r="A14" s="18"/>
      <c r="B14" s="19"/>
      <c r="C14" s="20"/>
      <c r="D14" s="21"/>
      <c r="E14" s="21"/>
      <c r="F14" s="21"/>
      <c r="G14" s="21"/>
      <c r="H14" s="22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68"/>
      <c r="V14" s="68"/>
      <c r="W14" s="68"/>
      <c r="X14" s="68"/>
      <c r="Y14" s="69"/>
    </row>
    <row r="15" spans="1:25">
      <c r="A15" s="18"/>
      <c r="B15" s="19"/>
      <c r="C15" s="20"/>
      <c r="D15" s="21"/>
      <c r="E15" s="21"/>
      <c r="F15" s="21"/>
      <c r="G15" s="21"/>
      <c r="H15" s="2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8"/>
      <c r="V15" s="68"/>
      <c r="W15" s="68"/>
      <c r="X15" s="68"/>
      <c r="Y15" s="69"/>
    </row>
    <row r="16" ht="13.95" spans="1:25">
      <c r="A16" s="28"/>
      <c r="B16" s="29"/>
      <c r="C16" s="30"/>
      <c r="D16" s="31"/>
      <c r="E16" s="31"/>
      <c r="F16" s="31"/>
      <c r="G16" s="31"/>
      <c r="H16" s="32"/>
      <c r="I16" s="32"/>
      <c r="J16" s="32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71"/>
      <c r="V16" s="71"/>
      <c r="W16" s="71"/>
      <c r="X16" s="71"/>
      <c r="Y16" s="69"/>
    </row>
    <row r="17" ht="16" customHeight="1" spans="1:25">
      <c r="A17" s="33" t="s">
        <v>31</v>
      </c>
      <c r="B17" s="34" t="s">
        <v>32</v>
      </c>
      <c r="C17" s="15"/>
      <c r="D17" s="16"/>
      <c r="E17" s="16"/>
      <c r="F17" s="16">
        <v>0.0011</v>
      </c>
      <c r="G17" s="16"/>
      <c r="H17" s="17"/>
      <c r="I17" s="17"/>
      <c r="J17" s="17"/>
      <c r="K17" s="16"/>
      <c r="L17" s="16"/>
      <c r="M17" s="16">
        <v>0.0693</v>
      </c>
      <c r="N17" s="16">
        <v>0.0103</v>
      </c>
      <c r="O17" s="16">
        <v>0.008</v>
      </c>
      <c r="P17" s="16">
        <v>0.00244</v>
      </c>
      <c r="Q17" s="16">
        <v>0.0774</v>
      </c>
      <c r="R17" s="16">
        <v>0.0271</v>
      </c>
      <c r="S17" s="16">
        <v>0.06928</v>
      </c>
      <c r="T17" s="16">
        <v>0.006</v>
      </c>
      <c r="U17" s="66"/>
      <c r="V17" s="66"/>
      <c r="W17" s="66"/>
      <c r="X17" s="66"/>
      <c r="Y17" s="69"/>
    </row>
    <row r="18" spans="1:25">
      <c r="A18" s="35"/>
      <c r="B18" s="36" t="s">
        <v>33</v>
      </c>
      <c r="C18" s="20"/>
      <c r="D18" s="21"/>
      <c r="E18" s="21"/>
      <c r="F18" s="21"/>
      <c r="G18" s="21"/>
      <c r="H18" s="22"/>
      <c r="I18" s="22"/>
      <c r="J18" s="22"/>
      <c r="K18" s="21"/>
      <c r="L18" s="21"/>
      <c r="M18" s="21"/>
      <c r="N18" s="21">
        <v>0.0104</v>
      </c>
      <c r="O18" s="21">
        <v>0.015</v>
      </c>
      <c r="P18" s="21">
        <v>0.00335</v>
      </c>
      <c r="Q18" s="21">
        <v>0.0776</v>
      </c>
      <c r="R18" s="21"/>
      <c r="S18" s="21"/>
      <c r="T18" s="21">
        <v>0.003</v>
      </c>
      <c r="U18" s="68">
        <v>0.003</v>
      </c>
      <c r="V18" s="68"/>
      <c r="W18" s="68"/>
      <c r="X18" s="68"/>
      <c r="Y18" s="69"/>
    </row>
    <row r="19" spans="1:25">
      <c r="A19" s="35"/>
      <c r="B19" s="36" t="s">
        <v>34</v>
      </c>
      <c r="C19" s="20"/>
      <c r="D19" s="21">
        <v>0.0071</v>
      </c>
      <c r="E19" s="21"/>
      <c r="F19" s="21"/>
      <c r="G19" s="21">
        <v>0.04444</v>
      </c>
      <c r="H19" s="22"/>
      <c r="I19" s="22"/>
      <c r="J19" s="22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68"/>
      <c r="V19" s="68"/>
      <c r="W19" s="68"/>
      <c r="X19" s="68"/>
      <c r="Y19" s="69"/>
    </row>
    <row r="20" spans="1:25">
      <c r="A20" s="35"/>
      <c r="B20" s="36" t="s">
        <v>35</v>
      </c>
      <c r="C20" s="20"/>
      <c r="D20" s="21"/>
      <c r="E20" s="21"/>
      <c r="F20" s="21">
        <v>0.0078</v>
      </c>
      <c r="G20" s="21"/>
      <c r="H20" s="22"/>
      <c r="I20" s="22"/>
      <c r="J20" s="22"/>
      <c r="K20" s="21"/>
      <c r="L20" s="21">
        <v>0.0186</v>
      </c>
      <c r="M20" s="21"/>
      <c r="N20" s="21"/>
      <c r="O20" s="21"/>
      <c r="P20" s="21"/>
      <c r="Q20" s="21"/>
      <c r="R20" s="21"/>
      <c r="S20" s="21"/>
      <c r="T20" s="21"/>
      <c r="U20" s="68"/>
      <c r="V20" s="68"/>
      <c r="W20" s="68"/>
      <c r="X20" s="68"/>
      <c r="Y20" s="69"/>
    </row>
    <row r="21" spans="1:25">
      <c r="A21" s="35"/>
      <c r="B21" s="37" t="s">
        <v>36</v>
      </c>
      <c r="C21" s="20"/>
      <c r="D21" s="21"/>
      <c r="E21" s="21"/>
      <c r="F21" s="21"/>
      <c r="G21" s="21"/>
      <c r="H21" s="22"/>
      <c r="I21" s="22"/>
      <c r="J21" s="22"/>
      <c r="K21" s="21">
        <v>0.0475</v>
      </c>
      <c r="L21" s="21"/>
      <c r="M21" s="21"/>
      <c r="N21" s="21"/>
      <c r="O21" s="21"/>
      <c r="P21" s="21"/>
      <c r="Q21" s="21"/>
      <c r="R21" s="21"/>
      <c r="S21" s="21"/>
      <c r="T21" s="21"/>
      <c r="U21" s="68"/>
      <c r="V21" s="68"/>
      <c r="W21" s="68"/>
      <c r="X21" s="68"/>
      <c r="Y21" s="69"/>
    </row>
    <row r="22" ht="13.95" spans="1:25">
      <c r="A22" s="38"/>
      <c r="B22" s="39"/>
      <c r="C22" s="25"/>
      <c r="D22" s="26"/>
      <c r="E22" s="26"/>
      <c r="F22" s="26"/>
      <c r="G22" s="26"/>
      <c r="H22" s="27"/>
      <c r="I22" s="27"/>
      <c r="J22" s="27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70"/>
      <c r="V22" s="70"/>
      <c r="W22" s="70"/>
      <c r="X22" s="70"/>
      <c r="Y22" s="69"/>
    </row>
    <row r="23" spans="1:25">
      <c r="A23" s="33" t="s">
        <v>37</v>
      </c>
      <c r="B23" s="40" t="s">
        <v>38</v>
      </c>
      <c r="C23" s="15">
        <v>0.03385</v>
      </c>
      <c r="D23" s="16">
        <v>0.0022</v>
      </c>
      <c r="E23" s="16"/>
      <c r="F23" s="16"/>
      <c r="G23" s="16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66"/>
      <c r="V23" s="66">
        <v>1.5</v>
      </c>
      <c r="W23" s="66"/>
      <c r="X23" s="66"/>
      <c r="Y23" s="69"/>
    </row>
    <row r="24" spans="1:25">
      <c r="A24" s="35"/>
      <c r="B24" s="41" t="s">
        <v>29</v>
      </c>
      <c r="C24" s="20"/>
      <c r="D24" s="21"/>
      <c r="E24" s="21"/>
      <c r="F24" s="21">
        <v>0.0071</v>
      </c>
      <c r="G24" s="21"/>
      <c r="H24" s="22">
        <v>0.0006</v>
      </c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68"/>
      <c r="V24" s="68"/>
      <c r="W24" s="68"/>
      <c r="X24" s="68"/>
      <c r="Y24" s="69"/>
    </row>
    <row r="25" spans="1:25">
      <c r="A25" s="35"/>
      <c r="B25" s="42" t="s">
        <v>23</v>
      </c>
      <c r="C25" s="43"/>
      <c r="D25" s="44"/>
      <c r="E25" s="44"/>
      <c r="F25" s="44"/>
      <c r="G25" s="44"/>
      <c r="H25" s="45"/>
      <c r="I25" s="45"/>
      <c r="J25" s="45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71"/>
      <c r="V25" s="71"/>
      <c r="W25" s="71"/>
      <c r="X25" s="71">
        <v>0.01933</v>
      </c>
      <c r="Y25" s="69"/>
    </row>
    <row r="26" spans="1:25">
      <c r="A26" s="35"/>
      <c r="B26" s="42" t="s">
        <v>36</v>
      </c>
      <c r="C26" s="20"/>
      <c r="D26" s="21"/>
      <c r="E26" s="21"/>
      <c r="F26" s="21"/>
      <c r="G26" s="21"/>
      <c r="H26" s="22"/>
      <c r="I26" s="22"/>
      <c r="J26" s="22"/>
      <c r="K26" s="31">
        <v>0.0115</v>
      </c>
      <c r="L26" s="31"/>
      <c r="M26" s="31"/>
      <c r="N26" s="31"/>
      <c r="O26" s="31"/>
      <c r="P26" s="31"/>
      <c r="Q26" s="31"/>
      <c r="R26" s="31"/>
      <c r="S26" s="31"/>
      <c r="T26" s="31"/>
      <c r="U26" s="71"/>
      <c r="V26" s="71"/>
      <c r="W26" s="71"/>
      <c r="X26" s="71"/>
      <c r="Y26" s="69"/>
    </row>
    <row r="27" ht="13.95" spans="1:25">
      <c r="A27" s="38"/>
      <c r="B27" s="24"/>
      <c r="C27" s="25"/>
      <c r="D27" s="26"/>
      <c r="E27" s="26"/>
      <c r="F27" s="26"/>
      <c r="G27" s="26"/>
      <c r="H27" s="27"/>
      <c r="I27" s="27"/>
      <c r="J27" s="2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70"/>
      <c r="V27" s="70"/>
      <c r="W27" s="70">
        <v>1</v>
      </c>
      <c r="X27" s="70"/>
      <c r="Y27" s="72"/>
    </row>
    <row r="28" ht="15.6" spans="1:25">
      <c r="A28" s="46" t="s">
        <v>39</v>
      </c>
      <c r="B28" s="47"/>
      <c r="C28" s="15">
        <f t="shared" ref="C28:S28" si="0">SUM(C9:C27)</f>
        <v>0.18425</v>
      </c>
      <c r="D28" s="15">
        <f t="shared" si="0"/>
        <v>0.01974</v>
      </c>
      <c r="E28" s="15">
        <f t="shared" si="0"/>
        <v>0.0258</v>
      </c>
      <c r="F28" s="16">
        <f t="shared" si="0"/>
        <v>0.0286</v>
      </c>
      <c r="G28" s="16">
        <f t="shared" si="0"/>
        <v>0.04444</v>
      </c>
      <c r="H28" s="17">
        <f t="shared" si="0"/>
        <v>0.0012</v>
      </c>
      <c r="I28" s="17">
        <f t="shared" si="0"/>
        <v>0.1172</v>
      </c>
      <c r="J28" s="17">
        <f t="shared" si="0"/>
        <v>0.03</v>
      </c>
      <c r="K28" s="16">
        <f t="shared" si="0"/>
        <v>0.059</v>
      </c>
      <c r="L28" s="16">
        <f t="shared" si="0"/>
        <v>0.0186</v>
      </c>
      <c r="M28" s="16">
        <f t="shared" si="0"/>
        <v>0.0693</v>
      </c>
      <c r="N28" s="16">
        <f t="shared" si="0"/>
        <v>0.0207</v>
      </c>
      <c r="O28" s="16">
        <f t="shared" si="0"/>
        <v>0.023</v>
      </c>
      <c r="P28" s="16">
        <f t="shared" si="0"/>
        <v>0.00579</v>
      </c>
      <c r="Q28" s="16">
        <f t="shared" si="0"/>
        <v>0.155</v>
      </c>
      <c r="R28" s="16">
        <f t="shared" si="0"/>
        <v>0.0271</v>
      </c>
      <c r="S28" s="16">
        <f t="shared" si="0"/>
        <v>0.06928</v>
      </c>
      <c r="T28" s="16">
        <f t="shared" ref="T28:AB28" si="1">SUM(T9:T27)</f>
        <v>0.009</v>
      </c>
      <c r="U28" s="16">
        <f t="shared" si="1"/>
        <v>0.003</v>
      </c>
      <c r="V28" s="16">
        <f t="shared" si="1"/>
        <v>1.5</v>
      </c>
      <c r="W28" s="16">
        <f t="shared" si="1"/>
        <v>1</v>
      </c>
      <c r="X28" s="16">
        <f t="shared" si="1"/>
        <v>0.01933</v>
      </c>
      <c r="Y28" s="146"/>
    </row>
    <row r="29" ht="15.6" hidden="1" spans="1:25">
      <c r="A29" s="48" t="s">
        <v>40</v>
      </c>
      <c r="B29" s="49"/>
      <c r="C29" s="20">
        <f>114*C28</f>
        <v>21.0045</v>
      </c>
      <c r="D29" s="20">
        <f t="shared" ref="D29:U29" si="2">114*D28</f>
        <v>2.25036</v>
      </c>
      <c r="E29" s="20">
        <f t="shared" si="2"/>
        <v>2.9412</v>
      </c>
      <c r="F29" s="20">
        <f t="shared" si="2"/>
        <v>3.2604</v>
      </c>
      <c r="G29" s="20">
        <f t="shared" si="2"/>
        <v>5.06616</v>
      </c>
      <c r="H29" s="20">
        <f t="shared" si="2"/>
        <v>0.1368</v>
      </c>
      <c r="I29" s="20">
        <f t="shared" si="2"/>
        <v>13.3608</v>
      </c>
      <c r="J29" s="20">
        <f t="shared" si="2"/>
        <v>3.42</v>
      </c>
      <c r="K29" s="20">
        <f t="shared" si="2"/>
        <v>6.726</v>
      </c>
      <c r="L29" s="20">
        <f t="shared" si="2"/>
        <v>2.1204</v>
      </c>
      <c r="M29" s="20">
        <f t="shared" si="2"/>
        <v>7.9002</v>
      </c>
      <c r="N29" s="20">
        <f t="shared" si="2"/>
        <v>2.3598</v>
      </c>
      <c r="O29" s="20">
        <f t="shared" si="2"/>
        <v>2.622</v>
      </c>
      <c r="P29" s="20">
        <f t="shared" si="2"/>
        <v>0.66006</v>
      </c>
      <c r="Q29" s="20">
        <f t="shared" si="2"/>
        <v>17.67</v>
      </c>
      <c r="R29" s="20">
        <f t="shared" si="2"/>
        <v>3.0894</v>
      </c>
      <c r="S29" s="20">
        <f t="shared" si="2"/>
        <v>7.89792</v>
      </c>
      <c r="T29" s="20">
        <f t="shared" si="2"/>
        <v>1.026</v>
      </c>
      <c r="U29" s="20">
        <f t="shared" si="2"/>
        <v>0.342</v>
      </c>
      <c r="V29" s="20">
        <v>171</v>
      </c>
      <c r="W29" s="20">
        <v>1</v>
      </c>
      <c r="X29" s="20">
        <f>114*X28</f>
        <v>2.20362</v>
      </c>
      <c r="Y29" s="73"/>
    </row>
    <row r="30" ht="15.6" spans="1:25">
      <c r="A30" s="48" t="s">
        <v>40</v>
      </c>
      <c r="B30" s="49"/>
      <c r="C30" s="50">
        <f>ROUND(C29,2)</f>
        <v>21</v>
      </c>
      <c r="D30" s="50">
        <f t="shared" ref="D30:X30" si="3">ROUND(D29,2)</f>
        <v>2.25</v>
      </c>
      <c r="E30" s="50">
        <f t="shared" si="3"/>
        <v>2.94</v>
      </c>
      <c r="F30" s="50">
        <f t="shared" si="3"/>
        <v>3.26</v>
      </c>
      <c r="G30" s="50">
        <f t="shared" si="3"/>
        <v>5.07</v>
      </c>
      <c r="H30" s="50">
        <f t="shared" si="3"/>
        <v>0.14</v>
      </c>
      <c r="I30" s="50">
        <f t="shared" si="3"/>
        <v>13.36</v>
      </c>
      <c r="J30" s="50">
        <f t="shared" si="3"/>
        <v>3.42</v>
      </c>
      <c r="K30" s="50">
        <v>6.72</v>
      </c>
      <c r="L30" s="50">
        <f t="shared" si="3"/>
        <v>2.12</v>
      </c>
      <c r="M30" s="50">
        <f t="shared" si="3"/>
        <v>7.9</v>
      </c>
      <c r="N30" s="50">
        <f t="shared" si="3"/>
        <v>2.36</v>
      </c>
      <c r="O30" s="50">
        <f t="shared" si="3"/>
        <v>2.62</v>
      </c>
      <c r="P30" s="50">
        <f t="shared" si="3"/>
        <v>0.66</v>
      </c>
      <c r="Q30" s="50">
        <f t="shared" si="3"/>
        <v>17.67</v>
      </c>
      <c r="R30" s="50">
        <f t="shared" si="3"/>
        <v>3.09</v>
      </c>
      <c r="S30" s="50">
        <f t="shared" si="3"/>
        <v>7.9</v>
      </c>
      <c r="T30" s="50">
        <f t="shared" si="3"/>
        <v>1.03</v>
      </c>
      <c r="U30" s="50">
        <f t="shared" si="3"/>
        <v>0.34</v>
      </c>
      <c r="V30" s="50">
        <f t="shared" si="3"/>
        <v>171</v>
      </c>
      <c r="W30" s="50">
        <f t="shared" si="3"/>
        <v>1</v>
      </c>
      <c r="X30" s="50">
        <f t="shared" si="3"/>
        <v>2.2</v>
      </c>
      <c r="Y30" s="73"/>
    </row>
    <row r="31" ht="15.6" spans="1:25">
      <c r="A31" s="48" t="s">
        <v>41</v>
      </c>
      <c r="B31" s="49"/>
      <c r="C31" s="50">
        <v>72</v>
      </c>
      <c r="D31" s="51">
        <v>700</v>
      </c>
      <c r="E31" s="51">
        <v>56.25</v>
      </c>
      <c r="F31" s="51">
        <v>70</v>
      </c>
      <c r="G31" s="52">
        <v>135</v>
      </c>
      <c r="H31" s="51">
        <v>1850</v>
      </c>
      <c r="I31" s="52">
        <v>90</v>
      </c>
      <c r="J31" s="52">
        <v>62.37</v>
      </c>
      <c r="K31" s="51">
        <v>39.5</v>
      </c>
      <c r="L31" s="61">
        <v>250</v>
      </c>
      <c r="M31" s="52">
        <v>35</v>
      </c>
      <c r="N31" s="52">
        <v>52</v>
      </c>
      <c r="O31" s="61">
        <v>62</v>
      </c>
      <c r="P31" s="61">
        <v>200</v>
      </c>
      <c r="Q31" s="52">
        <v>240</v>
      </c>
      <c r="R31" s="52">
        <v>40</v>
      </c>
      <c r="S31" s="52">
        <v>35</v>
      </c>
      <c r="T31" s="52">
        <v>367</v>
      </c>
      <c r="U31" s="52">
        <v>95</v>
      </c>
      <c r="V31" s="61">
        <v>8</v>
      </c>
      <c r="W31" s="74">
        <v>11</v>
      </c>
      <c r="X31" s="74">
        <v>250</v>
      </c>
      <c r="Y31" s="75"/>
    </row>
    <row r="32" ht="16.35" spans="1:25">
      <c r="A32" s="53" t="s">
        <v>42</v>
      </c>
      <c r="B32" s="54"/>
      <c r="C32" s="55">
        <f>C30*C31</f>
        <v>1512</v>
      </c>
      <c r="D32" s="55">
        <f t="shared" ref="D32:W32" si="4">D30*D31</f>
        <v>1575</v>
      </c>
      <c r="E32" s="55">
        <f t="shared" si="4"/>
        <v>165.375</v>
      </c>
      <c r="F32" s="55">
        <f t="shared" si="4"/>
        <v>228.2</v>
      </c>
      <c r="G32" s="55">
        <f t="shared" si="4"/>
        <v>684.45</v>
      </c>
      <c r="H32" s="55">
        <f t="shared" si="4"/>
        <v>259</v>
      </c>
      <c r="I32" s="55">
        <f t="shared" si="4"/>
        <v>1202.4</v>
      </c>
      <c r="J32" s="55">
        <f t="shared" si="4"/>
        <v>213.3054</v>
      </c>
      <c r="K32" s="55">
        <f t="shared" si="4"/>
        <v>265.44</v>
      </c>
      <c r="L32" s="55">
        <f t="shared" si="4"/>
        <v>530</v>
      </c>
      <c r="M32" s="55">
        <f t="shared" si="4"/>
        <v>276.5</v>
      </c>
      <c r="N32" s="55">
        <f t="shared" si="4"/>
        <v>122.72</v>
      </c>
      <c r="O32" s="55">
        <f t="shared" si="4"/>
        <v>162.44</v>
      </c>
      <c r="P32" s="55">
        <f t="shared" si="4"/>
        <v>132</v>
      </c>
      <c r="Q32" s="55">
        <f t="shared" si="4"/>
        <v>4240.8</v>
      </c>
      <c r="R32" s="55">
        <f t="shared" si="4"/>
        <v>123.6</v>
      </c>
      <c r="S32" s="55">
        <f t="shared" si="4"/>
        <v>276.5</v>
      </c>
      <c r="T32" s="55">
        <f t="shared" ref="S32:X32" si="5">T30*T31</f>
        <v>378.01</v>
      </c>
      <c r="U32" s="55">
        <f t="shared" si="5"/>
        <v>32.3</v>
      </c>
      <c r="V32" s="55">
        <f t="shared" si="5"/>
        <v>1368</v>
      </c>
      <c r="W32" s="55">
        <f t="shared" si="5"/>
        <v>11</v>
      </c>
      <c r="X32" s="55">
        <f t="shared" si="5"/>
        <v>550</v>
      </c>
      <c r="Y32" s="76">
        <f>SUM(C32:X32)</f>
        <v>14309.0404</v>
      </c>
    </row>
    <row r="33" ht="15.6" spans="1:2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>Y32/Y2</f>
        <v>125.517898245614</v>
      </c>
    </row>
    <row r="34" customFormat="1" ht="15.6" spans="1:25">
      <c r="A34" s="58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7"/>
      <c r="R34" s="59"/>
      <c r="S34" s="59"/>
      <c r="T34" s="59"/>
      <c r="U34" s="59"/>
      <c r="V34" s="59"/>
      <c r="W34" s="59"/>
      <c r="X34" s="59"/>
      <c r="Y34" s="59"/>
    </row>
    <row r="35" customFormat="1" ht="27" customHeight="1" spans="2:19">
      <c r="B35" s="60" t="s">
        <v>43</v>
      </c>
      <c r="Q35" s="57"/>
      <c r="R35" s="59"/>
      <c r="S35" s="59"/>
    </row>
    <row r="36" customFormat="1" ht="27" customHeight="1" spans="2:19">
      <c r="B36" s="60" t="s">
        <v>44</v>
      </c>
      <c r="Q36" s="57"/>
      <c r="R36" s="59"/>
      <c r="S36" s="59"/>
    </row>
    <row r="37" customFormat="1" ht="27" customHeight="1" spans="2:2">
      <c r="B37" s="60" t="s">
        <v>45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2"/>
    <mergeCell ref="A13:A16"/>
    <mergeCell ref="A17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9"/>
  <sheetViews>
    <sheetView topLeftCell="B1" workbookViewId="0">
      <pane ySplit="7" topLeftCell="A17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7" customWidth="1"/>
    <col min="19" max="20" width="6.22222222222222" customWidth="1"/>
    <col min="21" max="21" width="7" customWidth="1"/>
    <col min="22" max="22" width="6.44444444444444" customWidth="1"/>
    <col min="23" max="23" width="7.11111111111111" customWidth="1"/>
    <col min="24" max="24" width="6.33333333333333" customWidth="1"/>
    <col min="25" max="25" width="7" customWidth="1"/>
    <col min="26" max="26" width="5.33333333333333" customWidth="1"/>
    <col min="27" max="27" width="6.11111111111111" customWidth="1"/>
    <col min="28" max="28" width="8.66666666666667" customWidth="1"/>
  </cols>
  <sheetData>
    <row r="1" s="1" customFormat="1" ht="43" customHeight="1" spans="1:1">
      <c r="A1" s="1" t="s">
        <v>0</v>
      </c>
    </row>
    <row r="2" customHeight="1" spans="1:28">
      <c r="A2" s="114"/>
      <c r="B2" s="3" t="s">
        <v>128</v>
      </c>
      <c r="C2" s="4" t="s">
        <v>2</v>
      </c>
      <c r="D2" s="4" t="s">
        <v>3</v>
      </c>
      <c r="E2" s="4" t="s">
        <v>5</v>
      </c>
      <c r="F2" s="4" t="s">
        <v>112</v>
      </c>
      <c r="G2" s="4" t="s">
        <v>17</v>
      </c>
      <c r="H2" s="131" t="s">
        <v>7</v>
      </c>
      <c r="I2" s="4" t="s">
        <v>9</v>
      </c>
      <c r="J2" s="4" t="s">
        <v>10</v>
      </c>
      <c r="K2" s="4" t="s">
        <v>94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6</v>
      </c>
      <c r="R2" s="4" t="s">
        <v>129</v>
      </c>
      <c r="S2" s="4" t="s">
        <v>18</v>
      </c>
      <c r="T2" s="4" t="s">
        <v>8</v>
      </c>
      <c r="U2" s="4" t="s">
        <v>20</v>
      </c>
      <c r="V2" s="4" t="s">
        <v>11</v>
      </c>
      <c r="W2" s="4" t="s">
        <v>19</v>
      </c>
      <c r="X2" s="4" t="s">
        <v>81</v>
      </c>
      <c r="Y2" s="4" t="s">
        <v>96</v>
      </c>
      <c r="Z2" s="4" t="s">
        <v>54</v>
      </c>
      <c r="AA2" s="4" t="s">
        <v>97</v>
      </c>
      <c r="AB2" s="137">
        <v>108</v>
      </c>
    </row>
    <row r="3" spans="1:28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38"/>
    </row>
    <row r="4" spans="1:28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38"/>
    </row>
    <row r="5" ht="12" customHeight="1" spans="1:28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38"/>
    </row>
    <row r="6" spans="1:28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38"/>
    </row>
    <row r="7" ht="28" customHeight="1" spans="1:28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39"/>
    </row>
    <row r="8" ht="15" customHeight="1" spans="1:28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26">
        <v>23</v>
      </c>
      <c r="Z8" s="126">
        <v>24</v>
      </c>
      <c r="AA8" s="126">
        <v>25</v>
      </c>
      <c r="AB8" s="140" t="s">
        <v>24</v>
      </c>
    </row>
    <row r="9" spans="1:28">
      <c r="A9" s="13" t="s">
        <v>25</v>
      </c>
      <c r="B9" s="14" t="s">
        <v>130</v>
      </c>
      <c r="C9" s="15">
        <v>0.1574</v>
      </c>
      <c r="D9" s="16"/>
      <c r="E9" s="16">
        <v>0.0058</v>
      </c>
      <c r="F9" s="16">
        <v>0.0168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6"/>
      <c r="W9" s="66"/>
      <c r="X9" s="66"/>
      <c r="Y9" s="66"/>
      <c r="Z9" s="66"/>
      <c r="AA9" s="66"/>
      <c r="AB9" s="67" t="s">
        <v>131</v>
      </c>
    </row>
    <row r="10" spans="1:28">
      <c r="A10" s="18"/>
      <c r="B10" s="19" t="s">
        <v>56</v>
      </c>
      <c r="C10" s="20"/>
      <c r="D10" s="21"/>
      <c r="E10" s="21">
        <v>0.0072</v>
      </c>
      <c r="F10" s="21"/>
      <c r="G10" s="21"/>
      <c r="H10" s="22">
        <v>0.00062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8"/>
      <c r="W10" s="68"/>
      <c r="X10" s="68"/>
      <c r="Y10" s="68"/>
      <c r="Z10" s="68"/>
      <c r="AA10" s="68"/>
      <c r="AB10" s="69"/>
    </row>
    <row r="11" spans="1:28">
      <c r="A11" s="18"/>
      <c r="B11" s="91" t="s">
        <v>57</v>
      </c>
      <c r="C11" s="20"/>
      <c r="D11" s="21">
        <v>0.0112</v>
      </c>
      <c r="E11" s="21"/>
      <c r="F11" s="21"/>
      <c r="G11" s="21"/>
      <c r="H11" s="22"/>
      <c r="I11" s="21">
        <v>0.0334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8"/>
      <c r="W11" s="68"/>
      <c r="X11" s="68"/>
      <c r="Y11" s="68"/>
      <c r="Z11" s="68"/>
      <c r="AA11" s="68"/>
      <c r="AB11" s="69"/>
    </row>
    <row r="12" spans="1:28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8"/>
      <c r="W12" s="68"/>
      <c r="X12" s="68"/>
      <c r="Y12" s="68"/>
      <c r="Z12" s="68"/>
      <c r="AA12" s="68"/>
      <c r="AB12" s="69"/>
    </row>
    <row r="13" ht="13.95" spans="1:28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70"/>
      <c r="W13" s="70"/>
      <c r="X13" s="70"/>
      <c r="Y13" s="70"/>
      <c r="Z13" s="70"/>
      <c r="AA13" s="70"/>
      <c r="AB13" s="69"/>
    </row>
    <row r="14" spans="1:28">
      <c r="A14" s="13" t="s">
        <v>30</v>
      </c>
      <c r="B14" s="14" t="s">
        <v>94</v>
      </c>
      <c r="C14" s="15"/>
      <c r="D14" s="16"/>
      <c r="E14" s="16"/>
      <c r="F14" s="16"/>
      <c r="G14" s="16"/>
      <c r="H14" s="17"/>
      <c r="I14" s="16"/>
      <c r="J14" s="16"/>
      <c r="K14" s="16">
        <v>0.18792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6"/>
      <c r="W14" s="66"/>
      <c r="X14" s="66"/>
      <c r="Y14" s="66"/>
      <c r="Z14" s="66"/>
      <c r="AA14" s="66"/>
      <c r="AB14" s="69"/>
    </row>
    <row r="15" spans="1:28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68"/>
      <c r="W15" s="68"/>
      <c r="X15" s="68"/>
      <c r="Y15" s="68"/>
      <c r="Z15" s="68"/>
      <c r="AA15" s="68"/>
      <c r="AB15" s="69"/>
    </row>
    <row r="16" spans="1:28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68"/>
      <c r="W16" s="68"/>
      <c r="X16" s="68"/>
      <c r="Y16" s="68"/>
      <c r="Z16" s="68"/>
      <c r="AA16" s="68"/>
      <c r="AB16" s="69"/>
    </row>
    <row r="17" ht="13.95" spans="1:28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71"/>
      <c r="W17" s="71"/>
      <c r="X17" s="71"/>
      <c r="Y17" s="71"/>
      <c r="Z17" s="71"/>
      <c r="AA17" s="71"/>
      <c r="AB17" s="69"/>
    </row>
    <row r="18" ht="16" customHeight="1" spans="1:28">
      <c r="A18" s="33" t="s">
        <v>31</v>
      </c>
      <c r="B18" s="94" t="s">
        <v>32</v>
      </c>
      <c r="C18" s="15"/>
      <c r="D18" s="16"/>
      <c r="E18" s="16"/>
      <c r="F18" s="16"/>
      <c r="G18" s="16">
        <v>0.0293</v>
      </c>
      <c r="H18" s="17"/>
      <c r="I18" s="16"/>
      <c r="J18" s="16"/>
      <c r="K18" s="16"/>
      <c r="L18" s="16">
        <v>0.0743</v>
      </c>
      <c r="M18" s="16">
        <v>0.0101</v>
      </c>
      <c r="N18" s="16">
        <v>0.0113</v>
      </c>
      <c r="O18" s="16">
        <v>0.002322</v>
      </c>
      <c r="P18" s="16">
        <v>0.0787</v>
      </c>
      <c r="Q18" s="16"/>
      <c r="R18" s="16"/>
      <c r="S18" s="16">
        <v>0.0514</v>
      </c>
      <c r="T18" s="16"/>
      <c r="U18" s="16"/>
      <c r="V18" s="66"/>
      <c r="W18" s="66">
        <v>0.0058</v>
      </c>
      <c r="X18" s="66"/>
      <c r="Y18" s="66"/>
      <c r="Z18" s="66"/>
      <c r="AA18" s="66"/>
      <c r="AB18" s="69"/>
    </row>
    <row r="19" ht="15" customHeight="1" spans="1:28">
      <c r="A19" s="35"/>
      <c r="B19" s="96" t="s">
        <v>132</v>
      </c>
      <c r="C19" s="20"/>
      <c r="D19" s="21"/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>
        <v>0.06322</v>
      </c>
      <c r="S19" s="21"/>
      <c r="T19" s="21"/>
      <c r="U19" s="21"/>
      <c r="V19" s="68"/>
      <c r="W19" s="68"/>
      <c r="X19" s="68"/>
      <c r="Y19" s="68"/>
      <c r="Z19" s="68"/>
      <c r="AA19" s="68"/>
      <c r="AB19" s="69"/>
    </row>
    <row r="20" spans="1:28">
      <c r="A20" s="35"/>
      <c r="B20" s="118" t="s">
        <v>34</v>
      </c>
      <c r="C20" s="20"/>
      <c r="D20" s="21">
        <v>0.00721</v>
      </c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>
        <v>0.0444</v>
      </c>
      <c r="R20" s="21"/>
      <c r="S20" s="21"/>
      <c r="T20" s="21"/>
      <c r="U20" s="21"/>
      <c r="V20" s="68"/>
      <c r="W20" s="68"/>
      <c r="X20" s="68"/>
      <c r="Y20" s="68"/>
      <c r="Z20" s="68"/>
      <c r="AA20" s="68"/>
      <c r="AB20" s="69"/>
    </row>
    <row r="21" spans="1:28">
      <c r="A21" s="35"/>
      <c r="B21" s="118" t="s">
        <v>133</v>
      </c>
      <c r="C21" s="20"/>
      <c r="D21" s="21"/>
      <c r="E21" s="21"/>
      <c r="F21" s="21"/>
      <c r="G21" s="21"/>
      <c r="H21" s="22"/>
      <c r="I21" s="21"/>
      <c r="J21" s="21"/>
      <c r="K21" s="21"/>
      <c r="L21" s="21"/>
      <c r="M21" s="21">
        <v>0.0108</v>
      </c>
      <c r="N21" s="21">
        <v>0.0102</v>
      </c>
      <c r="O21" s="21">
        <v>0.0033</v>
      </c>
      <c r="P21" s="21"/>
      <c r="Q21" s="21"/>
      <c r="R21" s="21"/>
      <c r="S21" s="21"/>
      <c r="T21" s="21"/>
      <c r="U21" s="21">
        <v>0.0033</v>
      </c>
      <c r="V21" s="68"/>
      <c r="W21" s="68">
        <v>0.003</v>
      </c>
      <c r="X21" s="68"/>
      <c r="Y21" s="68"/>
      <c r="Z21" s="68"/>
      <c r="AA21" s="68"/>
      <c r="AB21" s="69"/>
    </row>
    <row r="22" spans="1:28">
      <c r="A22" s="35"/>
      <c r="B22" s="118" t="s">
        <v>134</v>
      </c>
      <c r="C22" s="20"/>
      <c r="D22" s="21"/>
      <c r="E22" s="21">
        <v>0.0018</v>
      </c>
      <c r="F22" s="21"/>
      <c r="G22" s="21"/>
      <c r="H22" s="22"/>
      <c r="I22" s="21"/>
      <c r="J22" s="21"/>
      <c r="K22" s="21"/>
      <c r="L22" s="21"/>
      <c r="M22" s="21"/>
      <c r="N22" s="21">
        <v>0.0382</v>
      </c>
      <c r="O22" s="21">
        <v>0.0033</v>
      </c>
      <c r="P22" s="21"/>
      <c r="Q22" s="21"/>
      <c r="R22" s="21"/>
      <c r="S22" s="21"/>
      <c r="T22" s="21">
        <v>0.0128</v>
      </c>
      <c r="U22" s="21"/>
      <c r="V22" s="68"/>
      <c r="W22" s="68"/>
      <c r="X22" s="68"/>
      <c r="Y22" s="68"/>
      <c r="Z22" s="68"/>
      <c r="AA22" s="68"/>
      <c r="AB22" s="69"/>
    </row>
    <row r="23" spans="1:28">
      <c r="A23" s="35"/>
      <c r="B23" s="96" t="s">
        <v>35</v>
      </c>
      <c r="C23" s="20"/>
      <c r="D23" s="21"/>
      <c r="E23" s="21">
        <v>0.00844</v>
      </c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68">
        <v>0.0201</v>
      </c>
      <c r="W23" s="68"/>
      <c r="X23" s="68"/>
      <c r="Y23" s="68"/>
      <c r="Z23" s="68"/>
      <c r="AA23" s="68"/>
      <c r="AB23" s="69"/>
    </row>
    <row r="24" spans="1:28">
      <c r="A24" s="35"/>
      <c r="B24" s="91" t="s">
        <v>36</v>
      </c>
      <c r="C24" s="20"/>
      <c r="D24" s="21"/>
      <c r="E24" s="21"/>
      <c r="F24" s="21"/>
      <c r="G24" s="21"/>
      <c r="H24" s="22"/>
      <c r="I24" s="21"/>
      <c r="J24" s="21">
        <v>0.0494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68"/>
      <c r="W24" s="68"/>
      <c r="X24" s="68"/>
      <c r="Y24" s="68"/>
      <c r="Z24" s="68"/>
      <c r="AA24" s="68"/>
      <c r="AB24" s="69"/>
    </row>
    <row r="25" ht="13.95" spans="1:28">
      <c r="A25" s="38"/>
      <c r="B25" s="98"/>
      <c r="C25" s="25"/>
      <c r="D25" s="26"/>
      <c r="E25" s="26"/>
      <c r="F25" s="26"/>
      <c r="G25" s="26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70"/>
      <c r="W25" s="70"/>
      <c r="X25" s="70"/>
      <c r="Y25" s="70"/>
      <c r="Z25" s="70"/>
      <c r="AA25" s="70"/>
      <c r="AB25" s="69"/>
    </row>
    <row r="26" spans="1:28">
      <c r="A26" s="33" t="s">
        <v>37</v>
      </c>
      <c r="B26" s="14" t="s">
        <v>102</v>
      </c>
      <c r="C26" s="15">
        <v>0.0185</v>
      </c>
      <c r="D26" s="16">
        <v>0.0022</v>
      </c>
      <c r="E26" s="16">
        <v>0.0103</v>
      </c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66"/>
      <c r="W26" s="66"/>
      <c r="X26" s="66">
        <v>0.005</v>
      </c>
      <c r="Y26" s="66">
        <v>0.0741</v>
      </c>
      <c r="Z26" s="66">
        <v>8</v>
      </c>
      <c r="AA26" s="66">
        <v>8</v>
      </c>
      <c r="AB26" s="69"/>
    </row>
    <row r="27" spans="1:28">
      <c r="A27" s="35"/>
      <c r="B27" s="19" t="s">
        <v>103</v>
      </c>
      <c r="C27" s="20"/>
      <c r="D27" s="21"/>
      <c r="E27" s="21">
        <v>0.0033</v>
      </c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68"/>
      <c r="W27" s="68">
        <v>0.0273</v>
      </c>
      <c r="X27" s="68"/>
      <c r="Y27" s="68"/>
      <c r="Z27" s="68"/>
      <c r="AA27" s="68"/>
      <c r="AB27" s="69"/>
    </row>
    <row r="28" spans="1:28">
      <c r="A28" s="35"/>
      <c r="B28" s="19" t="s">
        <v>56</v>
      </c>
      <c r="C28" s="20"/>
      <c r="D28" s="21"/>
      <c r="E28" s="21">
        <v>0.0074</v>
      </c>
      <c r="F28" s="21"/>
      <c r="G28" s="21"/>
      <c r="H28" s="22">
        <v>0.00055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68"/>
      <c r="W28" s="68"/>
      <c r="X28" s="68"/>
      <c r="Y28" s="68"/>
      <c r="Z28" s="68"/>
      <c r="AA28" s="68"/>
      <c r="AB28" s="69"/>
    </row>
    <row r="29" ht="13.95" spans="1:28">
      <c r="A29" s="35"/>
      <c r="B29" s="19"/>
      <c r="C29" s="20"/>
      <c r="D29" s="21"/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68"/>
      <c r="W29" s="68"/>
      <c r="X29" s="68"/>
      <c r="Y29" s="68"/>
      <c r="Z29" s="68"/>
      <c r="AA29" s="68"/>
      <c r="AB29" s="72"/>
    </row>
    <row r="30" ht="13.95" spans="1:28">
      <c r="A30" s="38"/>
      <c r="B30" s="24"/>
      <c r="C30" s="25"/>
      <c r="D30" s="26"/>
      <c r="E30" s="26"/>
      <c r="F30" s="26"/>
      <c r="G30" s="26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70"/>
      <c r="W30" s="70"/>
      <c r="X30" s="70"/>
      <c r="Y30" s="70"/>
      <c r="Z30" s="70"/>
      <c r="AA30" s="70"/>
      <c r="AB30" s="141"/>
    </row>
    <row r="31" ht="15.6" spans="1:28">
      <c r="A31" s="46" t="s">
        <v>39</v>
      </c>
      <c r="B31" s="47"/>
      <c r="C31" s="15">
        <f t="shared" ref="C31:Y31" si="0">SUM(C9:C30)</f>
        <v>0.1759</v>
      </c>
      <c r="D31" s="16">
        <f t="shared" si="0"/>
        <v>0.02061</v>
      </c>
      <c r="E31" s="16">
        <f t="shared" si="0"/>
        <v>0.04424</v>
      </c>
      <c r="F31" s="16">
        <f t="shared" si="0"/>
        <v>0.0168</v>
      </c>
      <c r="G31" s="16">
        <f t="shared" si="0"/>
        <v>0.0293</v>
      </c>
      <c r="H31" s="16">
        <f t="shared" si="0"/>
        <v>0.00117</v>
      </c>
      <c r="I31" s="16">
        <f t="shared" si="0"/>
        <v>0.0334</v>
      </c>
      <c r="J31" s="16">
        <f t="shared" si="0"/>
        <v>0.0494</v>
      </c>
      <c r="K31" s="16">
        <f t="shared" si="0"/>
        <v>0.18792</v>
      </c>
      <c r="L31" s="16">
        <f t="shared" si="0"/>
        <v>0.0743</v>
      </c>
      <c r="M31" s="16">
        <f t="shared" si="0"/>
        <v>0.0209</v>
      </c>
      <c r="N31" s="16">
        <f t="shared" si="0"/>
        <v>0.0597</v>
      </c>
      <c r="O31" s="16">
        <f t="shared" si="0"/>
        <v>0.008922</v>
      </c>
      <c r="P31" s="16">
        <f t="shared" si="0"/>
        <v>0.0787</v>
      </c>
      <c r="Q31" s="16">
        <f t="shared" si="0"/>
        <v>0.0444</v>
      </c>
      <c r="R31" s="16">
        <f t="shared" si="0"/>
        <v>0.06322</v>
      </c>
      <c r="S31" s="16">
        <f t="shared" si="0"/>
        <v>0.0514</v>
      </c>
      <c r="T31" s="16">
        <f t="shared" si="0"/>
        <v>0.0128</v>
      </c>
      <c r="U31" s="16">
        <f t="shared" si="0"/>
        <v>0.0033</v>
      </c>
      <c r="V31" s="16">
        <f t="shared" si="0"/>
        <v>0.0201</v>
      </c>
      <c r="W31" s="16">
        <f t="shared" si="0"/>
        <v>0.0361</v>
      </c>
      <c r="X31" s="16">
        <f t="shared" si="0"/>
        <v>0.005</v>
      </c>
      <c r="Y31" s="101">
        <f t="shared" si="0"/>
        <v>0.0741</v>
      </c>
      <c r="Z31" s="109">
        <v>8</v>
      </c>
      <c r="AA31" s="109">
        <v>8</v>
      </c>
      <c r="AB31" s="14"/>
    </row>
    <row r="32" ht="15.6" hidden="1" spans="1:28">
      <c r="A32" s="48" t="s">
        <v>40</v>
      </c>
      <c r="B32" s="49"/>
      <c r="C32" s="99">
        <f>108*C31</f>
        <v>18.9972</v>
      </c>
      <c r="D32" s="99">
        <f t="shared" ref="D32:Z32" si="1">108*D31</f>
        <v>2.22588</v>
      </c>
      <c r="E32" s="99">
        <f t="shared" si="1"/>
        <v>4.77792</v>
      </c>
      <c r="F32" s="99">
        <f t="shared" si="1"/>
        <v>1.8144</v>
      </c>
      <c r="G32" s="99">
        <f t="shared" si="1"/>
        <v>3.1644</v>
      </c>
      <c r="H32" s="99">
        <f t="shared" si="1"/>
        <v>0.12636</v>
      </c>
      <c r="I32" s="99">
        <f t="shared" si="1"/>
        <v>3.6072</v>
      </c>
      <c r="J32" s="99">
        <f t="shared" si="1"/>
        <v>5.3352</v>
      </c>
      <c r="K32" s="99">
        <f t="shared" si="1"/>
        <v>20.29536</v>
      </c>
      <c r="L32" s="99">
        <f t="shared" si="1"/>
        <v>8.0244</v>
      </c>
      <c r="M32" s="99">
        <f t="shared" si="1"/>
        <v>2.2572</v>
      </c>
      <c r="N32" s="99">
        <f t="shared" si="1"/>
        <v>6.4476</v>
      </c>
      <c r="O32" s="99">
        <f t="shared" si="1"/>
        <v>0.963576</v>
      </c>
      <c r="P32" s="99">
        <f t="shared" si="1"/>
        <v>8.4996</v>
      </c>
      <c r="Q32" s="99">
        <f t="shared" si="1"/>
        <v>4.7952</v>
      </c>
      <c r="R32" s="99">
        <f t="shared" si="1"/>
        <v>6.82776</v>
      </c>
      <c r="S32" s="99">
        <f t="shared" si="1"/>
        <v>5.5512</v>
      </c>
      <c r="T32" s="99">
        <f t="shared" si="1"/>
        <v>1.3824</v>
      </c>
      <c r="U32" s="99">
        <f t="shared" si="1"/>
        <v>0.3564</v>
      </c>
      <c r="V32" s="99">
        <f t="shared" si="1"/>
        <v>2.1708</v>
      </c>
      <c r="W32" s="99">
        <f t="shared" si="1"/>
        <v>3.8988</v>
      </c>
      <c r="X32" s="99">
        <f t="shared" si="1"/>
        <v>0.54</v>
      </c>
      <c r="Y32" s="99">
        <f t="shared" si="1"/>
        <v>8.0028</v>
      </c>
      <c r="Z32" s="99">
        <v>8</v>
      </c>
      <c r="AA32" s="99">
        <f>108*AA31</f>
        <v>864</v>
      </c>
      <c r="AB32" s="19"/>
    </row>
    <row r="33" ht="15.6" spans="1:28">
      <c r="A33" s="48" t="s">
        <v>40</v>
      </c>
      <c r="B33" s="49"/>
      <c r="C33" s="50">
        <f t="shared" ref="C33:Y33" si="2">ROUND(C32,2)</f>
        <v>19</v>
      </c>
      <c r="D33" s="52">
        <f t="shared" si="2"/>
        <v>2.23</v>
      </c>
      <c r="E33" s="52">
        <f t="shared" si="2"/>
        <v>4.78</v>
      </c>
      <c r="F33" s="52">
        <f t="shared" si="2"/>
        <v>1.81</v>
      </c>
      <c r="G33" s="52">
        <f t="shared" si="2"/>
        <v>3.16</v>
      </c>
      <c r="H33" s="52">
        <f t="shared" si="2"/>
        <v>0.13</v>
      </c>
      <c r="I33" s="52">
        <f t="shared" si="2"/>
        <v>3.61</v>
      </c>
      <c r="J33" s="52">
        <f t="shared" si="2"/>
        <v>5.34</v>
      </c>
      <c r="K33" s="52">
        <f t="shared" si="2"/>
        <v>20.3</v>
      </c>
      <c r="L33" s="52">
        <f t="shared" si="2"/>
        <v>8.02</v>
      </c>
      <c r="M33" s="61">
        <f t="shared" si="2"/>
        <v>2.26</v>
      </c>
      <c r="N33" s="61">
        <f t="shared" si="2"/>
        <v>6.45</v>
      </c>
      <c r="O33" s="61">
        <f t="shared" si="2"/>
        <v>0.96</v>
      </c>
      <c r="P33" s="61">
        <f t="shared" si="2"/>
        <v>8.5</v>
      </c>
      <c r="Q33" s="61">
        <f t="shared" si="2"/>
        <v>4.8</v>
      </c>
      <c r="R33" s="61">
        <f t="shared" si="2"/>
        <v>6.83</v>
      </c>
      <c r="S33" s="61">
        <f t="shared" si="2"/>
        <v>5.55</v>
      </c>
      <c r="T33" s="61">
        <f t="shared" si="2"/>
        <v>1.38</v>
      </c>
      <c r="U33" s="61">
        <f t="shared" si="2"/>
        <v>0.36</v>
      </c>
      <c r="V33" s="61">
        <f t="shared" si="2"/>
        <v>2.17</v>
      </c>
      <c r="W33" s="61">
        <f t="shared" si="2"/>
        <v>3.9</v>
      </c>
      <c r="X33" s="61">
        <f t="shared" si="2"/>
        <v>0.54</v>
      </c>
      <c r="Y33" s="61">
        <f t="shared" si="2"/>
        <v>8</v>
      </c>
      <c r="Z33" s="74">
        <v>8</v>
      </c>
      <c r="AA33" s="74">
        <v>8</v>
      </c>
      <c r="AB33" s="19"/>
    </row>
    <row r="34" ht="15.6" spans="1:28">
      <c r="A34" s="48" t="s">
        <v>41</v>
      </c>
      <c r="B34" s="49"/>
      <c r="C34" s="50">
        <v>72</v>
      </c>
      <c r="D34" s="51">
        <v>700</v>
      </c>
      <c r="E34" s="51">
        <v>70</v>
      </c>
      <c r="F34" s="52">
        <v>133.33</v>
      </c>
      <c r="G34" s="52">
        <v>40</v>
      </c>
      <c r="H34" s="51">
        <v>1850</v>
      </c>
      <c r="I34" s="51">
        <v>62.37</v>
      </c>
      <c r="J34" s="51">
        <v>39.5</v>
      </c>
      <c r="K34" s="52">
        <v>99</v>
      </c>
      <c r="L34" s="52">
        <v>35</v>
      </c>
      <c r="M34" s="52">
        <v>52</v>
      </c>
      <c r="N34" s="61">
        <v>62</v>
      </c>
      <c r="O34" s="61">
        <v>200</v>
      </c>
      <c r="P34" s="52">
        <v>240</v>
      </c>
      <c r="Q34" s="52">
        <v>135</v>
      </c>
      <c r="R34" s="52">
        <v>280</v>
      </c>
      <c r="S34" s="52">
        <v>35</v>
      </c>
      <c r="T34" s="52">
        <v>90</v>
      </c>
      <c r="U34" s="52">
        <v>95</v>
      </c>
      <c r="V34" s="61">
        <v>250</v>
      </c>
      <c r="W34" s="61">
        <v>367</v>
      </c>
      <c r="X34" s="61">
        <v>160</v>
      </c>
      <c r="Y34" s="61">
        <v>275</v>
      </c>
      <c r="Z34" s="61">
        <v>8</v>
      </c>
      <c r="AA34" s="61">
        <v>2.7</v>
      </c>
      <c r="AB34" s="75"/>
    </row>
    <row r="35" ht="16.35" spans="1:28">
      <c r="A35" s="53" t="s">
        <v>42</v>
      </c>
      <c r="B35" s="54"/>
      <c r="C35" s="130">
        <f>C33*C34</f>
        <v>1368</v>
      </c>
      <c r="D35" s="130">
        <f t="shared" ref="D35:AA35" si="3">D33*D34</f>
        <v>1561</v>
      </c>
      <c r="E35" s="130">
        <f t="shared" si="3"/>
        <v>334.6</v>
      </c>
      <c r="F35" s="130">
        <f t="shared" si="3"/>
        <v>241.3273</v>
      </c>
      <c r="G35" s="130">
        <f t="shared" si="3"/>
        <v>126.4</v>
      </c>
      <c r="H35" s="130">
        <f t="shared" si="3"/>
        <v>240.5</v>
      </c>
      <c r="I35" s="130">
        <f t="shared" si="3"/>
        <v>225.1557</v>
      </c>
      <c r="J35" s="130">
        <f t="shared" si="3"/>
        <v>210.93</v>
      </c>
      <c r="K35" s="130">
        <f t="shared" si="3"/>
        <v>2009.7</v>
      </c>
      <c r="L35" s="130">
        <f t="shared" si="3"/>
        <v>280.7</v>
      </c>
      <c r="M35" s="130">
        <f t="shared" si="3"/>
        <v>117.52</v>
      </c>
      <c r="N35" s="130">
        <f t="shared" si="3"/>
        <v>399.9</v>
      </c>
      <c r="O35" s="130">
        <f t="shared" si="3"/>
        <v>192</v>
      </c>
      <c r="P35" s="130">
        <f t="shared" si="3"/>
        <v>2040</v>
      </c>
      <c r="Q35" s="130">
        <f t="shared" si="3"/>
        <v>648</v>
      </c>
      <c r="R35" s="130">
        <f t="shared" si="3"/>
        <v>1912.4</v>
      </c>
      <c r="S35" s="130">
        <f t="shared" si="3"/>
        <v>194.25</v>
      </c>
      <c r="T35" s="130">
        <f t="shared" si="3"/>
        <v>124.2</v>
      </c>
      <c r="U35" s="130">
        <f t="shared" si="3"/>
        <v>34.2</v>
      </c>
      <c r="V35" s="130">
        <f t="shared" si="3"/>
        <v>542.5</v>
      </c>
      <c r="W35" s="130">
        <f t="shared" si="3"/>
        <v>1431.3</v>
      </c>
      <c r="X35" s="130">
        <f t="shared" si="3"/>
        <v>86.4</v>
      </c>
      <c r="Y35" s="130">
        <f t="shared" si="3"/>
        <v>2200</v>
      </c>
      <c r="Z35" s="130">
        <f t="shared" si="3"/>
        <v>64</v>
      </c>
      <c r="AA35" s="130">
        <f t="shared" si="3"/>
        <v>21.6</v>
      </c>
      <c r="AB35" s="76">
        <f>SUM(C35:AA35)</f>
        <v>16606.583</v>
      </c>
    </row>
    <row r="36" ht="15.6" spans="1:28">
      <c r="A36" s="56"/>
      <c r="B36" s="56"/>
      <c r="C36" s="100"/>
      <c r="D36" s="100"/>
      <c r="E36" s="100"/>
      <c r="F36" s="100"/>
      <c r="G36" s="100"/>
      <c r="H36" s="135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57">
        <f>AB35/AB2</f>
        <v>153.764657407407</v>
      </c>
    </row>
    <row r="37" customFormat="1" ht="27" customHeight="1" spans="2:20">
      <c r="B37" s="60" t="s">
        <v>43</v>
      </c>
      <c r="Q37" s="57"/>
      <c r="R37" s="59"/>
      <c r="S37" s="59"/>
      <c r="T37" s="59"/>
    </row>
    <row r="38" customFormat="1" ht="27" customHeight="1" spans="2:20">
      <c r="B38" s="60" t="s">
        <v>44</v>
      </c>
      <c r="Q38" s="57"/>
      <c r="R38" s="59"/>
      <c r="S38" s="59"/>
      <c r="T38" s="59"/>
    </row>
    <row r="39" customFormat="1" ht="27" customHeight="1" spans="2:2">
      <c r="B39" s="60" t="s">
        <v>45</v>
      </c>
    </row>
  </sheetData>
  <mergeCells count="40">
    <mergeCell ref="A1:AB1"/>
    <mergeCell ref="A31:B31"/>
    <mergeCell ref="A32:B32"/>
    <mergeCell ref="A33:B33"/>
    <mergeCell ref="A34:B34"/>
    <mergeCell ref="A35:B35"/>
    <mergeCell ref="A36:B36"/>
    <mergeCell ref="A2:A7"/>
    <mergeCell ref="A9:A13"/>
    <mergeCell ref="A14:A17"/>
    <mergeCell ref="A18:A25"/>
    <mergeCell ref="A26:A30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9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7"/>
  <sheetViews>
    <sheetView workbookViewId="0">
      <pane ySplit="7" topLeftCell="A17" activePane="bottomLeft" state="frozen"/>
      <selection/>
      <selection pane="bottomLeft" activeCell="G34" sqref="G34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7.33333333333333" style="122" customWidth="1"/>
    <col min="8" max="9" width="6.11111111111111" customWidth="1"/>
    <col min="10" max="10" width="7.11111111111111" customWidth="1"/>
    <col min="11" max="11" width="6.55555555555556" customWidth="1"/>
    <col min="12" max="12" width="6.22222222222222" customWidth="1"/>
    <col min="13" max="13" width="6" customWidth="1"/>
    <col min="14" max="14" width="6.11111111111111" customWidth="1"/>
    <col min="15" max="16" width="7" customWidth="1"/>
    <col min="17" max="17" width="6.44444444444444" customWidth="1"/>
    <col min="18" max="19" width="7.11111111111111" customWidth="1"/>
    <col min="20" max="21" width="6.33333333333333" customWidth="1"/>
    <col min="22" max="22" width="7" customWidth="1"/>
    <col min="23" max="23" width="5.33333333333333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114"/>
      <c r="B2" s="3" t="s">
        <v>135</v>
      </c>
      <c r="C2" s="4" t="s">
        <v>2</v>
      </c>
      <c r="D2" s="4" t="s">
        <v>3</v>
      </c>
      <c r="E2" s="4" t="s">
        <v>5</v>
      </c>
      <c r="F2" s="4" t="s">
        <v>136</v>
      </c>
      <c r="G2" s="131" t="s">
        <v>7</v>
      </c>
      <c r="H2" s="4" t="s">
        <v>9</v>
      </c>
      <c r="I2" s="4" t="s">
        <v>10</v>
      </c>
      <c r="J2" s="4" t="s">
        <v>8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49</v>
      </c>
      <c r="P2" s="4" t="s">
        <v>20</v>
      </c>
      <c r="Q2" s="4" t="s">
        <v>11</v>
      </c>
      <c r="R2" s="4" t="s">
        <v>95</v>
      </c>
      <c r="S2" s="4" t="s">
        <v>63</v>
      </c>
      <c r="T2" s="4" t="s">
        <v>105</v>
      </c>
      <c r="U2" s="4" t="s">
        <v>22</v>
      </c>
      <c r="V2" s="4" t="s">
        <v>66</v>
      </c>
      <c r="W2" s="4" t="s">
        <v>54</v>
      </c>
      <c r="X2" s="137">
        <v>92</v>
      </c>
    </row>
    <row r="3" spans="1:24">
      <c r="A3" s="115"/>
      <c r="B3" s="5"/>
      <c r="C3" s="6"/>
      <c r="D3" s="6"/>
      <c r="E3" s="6"/>
      <c r="F3" s="6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38"/>
    </row>
    <row r="4" spans="1:24">
      <c r="A4" s="115"/>
      <c r="B4" s="5"/>
      <c r="C4" s="6"/>
      <c r="D4" s="6"/>
      <c r="E4" s="6"/>
      <c r="F4" s="6"/>
      <c r="G4" s="13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8"/>
    </row>
    <row r="5" ht="12" customHeight="1" spans="1:24">
      <c r="A5" s="115"/>
      <c r="B5" s="5"/>
      <c r="C5" s="6"/>
      <c r="D5" s="6"/>
      <c r="E5" s="6"/>
      <c r="F5" s="6"/>
      <c r="G5" s="1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38"/>
    </row>
    <row r="6" spans="1:24">
      <c r="A6" s="115"/>
      <c r="B6" s="5"/>
      <c r="C6" s="6"/>
      <c r="D6" s="6"/>
      <c r="E6" s="6"/>
      <c r="F6" s="6"/>
      <c r="G6" s="1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38"/>
    </row>
    <row r="7" ht="28" customHeight="1" spans="1:24">
      <c r="A7" s="123"/>
      <c r="B7" s="8"/>
      <c r="C7" s="9"/>
      <c r="D7" s="9"/>
      <c r="E7" s="9"/>
      <c r="F7" s="9"/>
      <c r="G7" s="13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39"/>
    </row>
    <row r="8" ht="15" customHeight="1" spans="1:24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40" t="s">
        <v>24</v>
      </c>
    </row>
    <row r="9" spans="1:24">
      <c r="A9" s="13" t="s">
        <v>25</v>
      </c>
      <c r="B9" s="14" t="s">
        <v>86</v>
      </c>
      <c r="C9" s="15">
        <v>0.1739</v>
      </c>
      <c r="D9" s="16"/>
      <c r="E9" s="16">
        <v>0.0061</v>
      </c>
      <c r="F9" s="16">
        <v>0.0261</v>
      </c>
      <c r="G9" s="17"/>
      <c r="H9" s="16"/>
      <c r="I9" s="16"/>
      <c r="J9" s="16"/>
      <c r="K9" s="16"/>
      <c r="L9" s="16"/>
      <c r="M9" s="16"/>
      <c r="N9" s="16"/>
      <c r="O9" s="16"/>
      <c r="P9" s="16"/>
      <c r="Q9" s="66"/>
      <c r="R9" s="66"/>
      <c r="S9" s="66"/>
      <c r="T9" s="66"/>
      <c r="U9" s="66"/>
      <c r="V9" s="66"/>
      <c r="W9" s="66"/>
      <c r="X9" s="67" t="s">
        <v>125</v>
      </c>
    </row>
    <row r="10" spans="1:24">
      <c r="A10" s="18"/>
      <c r="B10" s="19" t="s">
        <v>56</v>
      </c>
      <c r="C10" s="20"/>
      <c r="D10" s="21"/>
      <c r="E10" s="21">
        <v>0.0083</v>
      </c>
      <c r="F10" s="21"/>
      <c r="G10" s="22">
        <v>0.00063</v>
      </c>
      <c r="H10" s="21"/>
      <c r="I10" s="21"/>
      <c r="J10" s="21"/>
      <c r="K10" s="21"/>
      <c r="L10" s="21"/>
      <c r="M10" s="21"/>
      <c r="N10" s="21"/>
      <c r="O10" s="21"/>
      <c r="P10" s="21"/>
      <c r="Q10" s="68"/>
      <c r="R10" s="68"/>
      <c r="S10" s="68"/>
      <c r="T10" s="68"/>
      <c r="U10" s="68"/>
      <c r="V10" s="68"/>
      <c r="W10" s="68"/>
      <c r="X10" s="69"/>
    </row>
    <row r="11" spans="1:24">
      <c r="A11" s="18"/>
      <c r="B11" s="91" t="s">
        <v>57</v>
      </c>
      <c r="C11" s="20"/>
      <c r="D11" s="21">
        <v>0.0104</v>
      </c>
      <c r="E11" s="21"/>
      <c r="F11" s="21"/>
      <c r="G11" s="22"/>
      <c r="H11" s="21">
        <v>0.0323</v>
      </c>
      <c r="I11" s="21"/>
      <c r="J11" s="21"/>
      <c r="K11" s="21"/>
      <c r="L11" s="21"/>
      <c r="M11" s="21"/>
      <c r="N11" s="21"/>
      <c r="O11" s="21"/>
      <c r="P11" s="21"/>
      <c r="Q11" s="68"/>
      <c r="R11" s="68"/>
      <c r="S11" s="68"/>
      <c r="T11" s="68"/>
      <c r="U11" s="68"/>
      <c r="V11" s="68"/>
      <c r="W11" s="68"/>
      <c r="X11" s="69"/>
    </row>
    <row r="12" spans="1:24">
      <c r="A12" s="18"/>
      <c r="B12" s="19"/>
      <c r="C12" s="20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68"/>
      <c r="R12" s="68"/>
      <c r="S12" s="68"/>
      <c r="T12" s="68"/>
      <c r="U12" s="68"/>
      <c r="V12" s="68"/>
      <c r="W12" s="68"/>
      <c r="X12" s="69"/>
    </row>
    <row r="13" ht="13.95" spans="1:24">
      <c r="A13" s="23"/>
      <c r="B13" s="24"/>
      <c r="C13" s="25"/>
      <c r="D13" s="26"/>
      <c r="E13" s="26"/>
      <c r="F13" s="26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70"/>
      <c r="R13" s="70"/>
      <c r="S13" s="70"/>
      <c r="T13" s="70"/>
      <c r="U13" s="70"/>
      <c r="V13" s="70"/>
      <c r="W13" s="70"/>
      <c r="X13" s="69"/>
    </row>
    <row r="14" spans="1:24">
      <c r="A14" s="13" t="s">
        <v>30</v>
      </c>
      <c r="B14" s="14" t="s">
        <v>8</v>
      </c>
      <c r="C14" s="15"/>
      <c r="D14" s="16"/>
      <c r="E14" s="16"/>
      <c r="F14" s="16"/>
      <c r="G14" s="17"/>
      <c r="H14" s="16"/>
      <c r="I14" s="16"/>
      <c r="J14" s="16">
        <v>0.1274</v>
      </c>
      <c r="K14" s="16"/>
      <c r="L14" s="16"/>
      <c r="M14" s="16"/>
      <c r="N14" s="16"/>
      <c r="O14" s="16"/>
      <c r="P14" s="16"/>
      <c r="Q14" s="66"/>
      <c r="R14" s="66"/>
      <c r="S14" s="66"/>
      <c r="T14" s="66"/>
      <c r="U14" s="66"/>
      <c r="V14" s="66"/>
      <c r="W14" s="66"/>
      <c r="X14" s="69"/>
    </row>
    <row r="15" spans="1:24">
      <c r="A15" s="18"/>
      <c r="B15" s="19"/>
      <c r="C15" s="20"/>
      <c r="D15" s="21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68"/>
      <c r="R15" s="68"/>
      <c r="S15" s="68"/>
      <c r="T15" s="68"/>
      <c r="U15" s="68"/>
      <c r="V15" s="68"/>
      <c r="W15" s="68"/>
      <c r="X15" s="69"/>
    </row>
    <row r="16" spans="1:24">
      <c r="A16" s="18"/>
      <c r="B16" s="19"/>
      <c r="C16" s="20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68"/>
      <c r="R16" s="68"/>
      <c r="S16" s="68"/>
      <c r="T16" s="68"/>
      <c r="U16" s="68"/>
      <c r="V16" s="68"/>
      <c r="W16" s="68"/>
      <c r="X16" s="69"/>
    </row>
    <row r="17" ht="13.95" spans="1:24">
      <c r="A17" s="28"/>
      <c r="B17" s="24"/>
      <c r="C17" s="30"/>
      <c r="D17" s="31"/>
      <c r="E17" s="31"/>
      <c r="F17" s="31"/>
      <c r="G17" s="32"/>
      <c r="H17" s="31"/>
      <c r="I17" s="31"/>
      <c r="J17" s="31"/>
      <c r="K17" s="31"/>
      <c r="L17" s="31"/>
      <c r="M17" s="31"/>
      <c r="N17" s="31"/>
      <c r="O17" s="31"/>
      <c r="P17" s="31"/>
      <c r="Q17" s="71"/>
      <c r="R17" s="71"/>
      <c r="S17" s="71"/>
      <c r="T17" s="71"/>
      <c r="U17" s="71"/>
      <c r="V17" s="71"/>
      <c r="W17" s="71"/>
      <c r="X17" s="69"/>
    </row>
    <row r="18" ht="16" customHeight="1" spans="1:24">
      <c r="A18" s="33" t="s">
        <v>31</v>
      </c>
      <c r="B18" s="94" t="s">
        <v>137</v>
      </c>
      <c r="C18" s="15"/>
      <c r="D18" s="16">
        <v>0.00233</v>
      </c>
      <c r="E18" s="16"/>
      <c r="F18" s="16"/>
      <c r="G18" s="17"/>
      <c r="H18" s="16"/>
      <c r="I18" s="16"/>
      <c r="J18" s="16"/>
      <c r="K18" s="16">
        <v>0.0974</v>
      </c>
      <c r="L18" s="16">
        <v>0.0113</v>
      </c>
      <c r="M18" s="16">
        <v>0.0124</v>
      </c>
      <c r="N18" s="16">
        <v>0.00244</v>
      </c>
      <c r="O18" s="16">
        <v>0.0802</v>
      </c>
      <c r="P18" s="16">
        <v>0.0124</v>
      </c>
      <c r="Q18" s="66"/>
      <c r="R18" s="66"/>
      <c r="S18" s="66"/>
      <c r="T18" s="66"/>
      <c r="U18" s="66"/>
      <c r="V18" s="66"/>
      <c r="W18" s="66">
        <v>3</v>
      </c>
      <c r="X18" s="69"/>
    </row>
    <row r="19" ht="15" customHeight="1" spans="1:24">
      <c r="A19" s="35"/>
      <c r="B19" s="96" t="s">
        <v>138</v>
      </c>
      <c r="C19" s="20"/>
      <c r="D19" s="21"/>
      <c r="E19" s="21"/>
      <c r="F19" s="21"/>
      <c r="G19" s="22"/>
      <c r="H19" s="21"/>
      <c r="I19" s="21"/>
      <c r="J19" s="21"/>
      <c r="K19" s="21"/>
      <c r="L19" s="21">
        <v>0.0101</v>
      </c>
      <c r="M19" s="21">
        <v>0.0213</v>
      </c>
      <c r="N19" s="21">
        <v>0.00644</v>
      </c>
      <c r="O19" s="21">
        <v>0.0783</v>
      </c>
      <c r="P19" s="21"/>
      <c r="Q19" s="68"/>
      <c r="R19" s="68"/>
      <c r="S19" s="68">
        <v>0.04</v>
      </c>
      <c r="T19" s="68"/>
      <c r="U19" s="68"/>
      <c r="V19" s="68"/>
      <c r="W19" s="68"/>
      <c r="X19" s="69"/>
    </row>
    <row r="20" ht="15" customHeight="1" spans="1:24">
      <c r="A20" s="35"/>
      <c r="B20" s="96" t="s">
        <v>101</v>
      </c>
      <c r="C20" s="20"/>
      <c r="D20" s="21"/>
      <c r="E20" s="21">
        <v>0.0011</v>
      </c>
      <c r="F20" s="21"/>
      <c r="G20" s="22"/>
      <c r="H20" s="21"/>
      <c r="I20" s="21"/>
      <c r="J20" s="21"/>
      <c r="K20" s="21"/>
      <c r="L20" s="21">
        <v>0.0053</v>
      </c>
      <c r="M20" s="21"/>
      <c r="N20" s="21">
        <v>0.00344</v>
      </c>
      <c r="O20" s="21"/>
      <c r="P20" s="21"/>
      <c r="Q20" s="68"/>
      <c r="R20" s="68">
        <v>0.03968</v>
      </c>
      <c r="S20" s="68"/>
      <c r="T20" s="68"/>
      <c r="U20" s="68"/>
      <c r="V20" s="68"/>
      <c r="W20" s="68"/>
      <c r="X20" s="69"/>
    </row>
    <row r="21" spans="1:24">
      <c r="A21" s="35"/>
      <c r="B21" s="96" t="s">
        <v>35</v>
      </c>
      <c r="C21" s="20"/>
      <c r="D21" s="21"/>
      <c r="E21" s="21">
        <v>0.00844</v>
      </c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68">
        <v>0.02</v>
      </c>
      <c r="R21" s="68"/>
      <c r="S21" s="68"/>
      <c r="T21" s="68"/>
      <c r="U21" s="68"/>
      <c r="V21" s="68"/>
      <c r="W21" s="68"/>
      <c r="X21" s="69"/>
    </row>
    <row r="22" spans="1:24">
      <c r="A22" s="35"/>
      <c r="B22" s="91" t="s">
        <v>36</v>
      </c>
      <c r="C22" s="20"/>
      <c r="D22" s="21"/>
      <c r="E22" s="21"/>
      <c r="F22" s="21"/>
      <c r="G22" s="22"/>
      <c r="H22" s="21"/>
      <c r="I22" s="21">
        <v>0.0514</v>
      </c>
      <c r="J22" s="21"/>
      <c r="K22" s="21"/>
      <c r="L22" s="21"/>
      <c r="M22" s="21"/>
      <c r="N22" s="21"/>
      <c r="O22" s="21"/>
      <c r="P22" s="21"/>
      <c r="Q22" s="68"/>
      <c r="R22" s="68"/>
      <c r="S22" s="68"/>
      <c r="T22" s="68"/>
      <c r="U22" s="68"/>
      <c r="V22" s="68"/>
      <c r="W22" s="68"/>
      <c r="X22" s="69"/>
    </row>
    <row r="23" spans="1:24">
      <c r="A23" s="35"/>
      <c r="B23" s="142"/>
      <c r="C23" s="30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71"/>
      <c r="R23" s="71"/>
      <c r="S23" s="71"/>
      <c r="T23" s="71"/>
      <c r="U23" s="71"/>
      <c r="V23" s="71"/>
      <c r="W23" s="71"/>
      <c r="X23" s="69"/>
    </row>
    <row r="24" ht="13.95" spans="1:24">
      <c r="A24" s="38"/>
      <c r="B24" s="98"/>
      <c r="C24" s="25"/>
      <c r="D24" s="26"/>
      <c r="E24" s="26"/>
      <c r="F24" s="26"/>
      <c r="G24" s="27"/>
      <c r="H24" s="26"/>
      <c r="I24" s="26"/>
      <c r="J24" s="26"/>
      <c r="K24" s="26"/>
      <c r="L24" s="26"/>
      <c r="M24" s="26"/>
      <c r="N24" s="26"/>
      <c r="O24" s="26"/>
      <c r="P24" s="26"/>
      <c r="Q24" s="70"/>
      <c r="R24" s="70"/>
      <c r="S24" s="70"/>
      <c r="T24" s="70"/>
      <c r="U24" s="70"/>
      <c r="V24" s="70"/>
      <c r="W24" s="70"/>
      <c r="X24" s="69"/>
    </row>
    <row r="25" spans="1:24">
      <c r="A25" s="33" t="s">
        <v>37</v>
      </c>
      <c r="B25" s="14" t="s">
        <v>110</v>
      </c>
      <c r="C25" s="15"/>
      <c r="D25" s="16">
        <v>0.0044</v>
      </c>
      <c r="E25" s="16">
        <v>0.0044</v>
      </c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66"/>
      <c r="R25" s="66"/>
      <c r="S25" s="66"/>
      <c r="T25" s="66">
        <v>0.0084</v>
      </c>
      <c r="U25" s="66"/>
      <c r="V25" s="66">
        <v>0.0333</v>
      </c>
      <c r="W25" s="66"/>
      <c r="X25" s="69"/>
    </row>
    <row r="26" spans="1:24">
      <c r="A26" s="35"/>
      <c r="B26" s="19" t="s">
        <v>56</v>
      </c>
      <c r="C26" s="20"/>
      <c r="D26" s="21"/>
      <c r="E26" s="21">
        <v>0.00744</v>
      </c>
      <c r="F26" s="21"/>
      <c r="G26" s="22">
        <v>0.00064</v>
      </c>
      <c r="H26" s="21"/>
      <c r="I26" s="21"/>
      <c r="J26" s="21"/>
      <c r="K26" s="21"/>
      <c r="L26" s="21"/>
      <c r="M26" s="21"/>
      <c r="N26" s="21"/>
      <c r="O26" s="21"/>
      <c r="P26" s="21"/>
      <c r="Q26" s="68"/>
      <c r="R26" s="68"/>
      <c r="S26" s="68"/>
      <c r="T26" s="68"/>
      <c r="U26" s="68"/>
      <c r="V26" s="68"/>
      <c r="W26" s="68"/>
      <c r="X26" s="69"/>
    </row>
    <row r="27" ht="13.95" spans="1:24">
      <c r="A27" s="35"/>
      <c r="B27" s="19" t="s">
        <v>139</v>
      </c>
      <c r="C27" s="20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68"/>
      <c r="R27" s="68"/>
      <c r="S27" s="68"/>
      <c r="T27" s="68"/>
      <c r="U27" s="68"/>
      <c r="V27" s="68"/>
      <c r="W27" s="68"/>
      <c r="X27" s="72"/>
    </row>
    <row r="28" ht="13.95" spans="1:24">
      <c r="A28" s="38"/>
      <c r="B28" s="24"/>
      <c r="C28" s="25"/>
      <c r="D28" s="26"/>
      <c r="E28" s="26"/>
      <c r="F28" s="26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70"/>
      <c r="R28" s="70"/>
      <c r="S28" s="70"/>
      <c r="T28" s="70"/>
      <c r="U28" s="70">
        <v>1</v>
      </c>
      <c r="V28" s="70"/>
      <c r="W28" s="70"/>
      <c r="X28" s="141"/>
    </row>
    <row r="29" ht="15.6" spans="1:24">
      <c r="A29" s="46" t="s">
        <v>39</v>
      </c>
      <c r="B29" s="47"/>
      <c r="C29" s="15">
        <f>SUM(C9:C28)</f>
        <v>0.1739</v>
      </c>
      <c r="D29" s="16">
        <f>SUM(D9:D28)</f>
        <v>0.01713</v>
      </c>
      <c r="E29" s="16">
        <f>SUM(E9:E28)</f>
        <v>0.03578</v>
      </c>
      <c r="F29" s="16">
        <f>SUM(F9:F28)</f>
        <v>0.0261</v>
      </c>
      <c r="G29" s="16">
        <f t="shared" ref="G29:U29" si="0">SUM(G9:G28)</f>
        <v>0.00127</v>
      </c>
      <c r="H29" s="16">
        <f t="shared" si="0"/>
        <v>0.0323</v>
      </c>
      <c r="I29" s="16">
        <f t="shared" si="0"/>
        <v>0.0514</v>
      </c>
      <c r="J29" s="16">
        <f t="shared" si="0"/>
        <v>0.1274</v>
      </c>
      <c r="K29" s="16">
        <f t="shared" si="0"/>
        <v>0.0974</v>
      </c>
      <c r="L29" s="16">
        <f t="shared" si="0"/>
        <v>0.0267</v>
      </c>
      <c r="M29" s="16">
        <f t="shared" si="0"/>
        <v>0.0337</v>
      </c>
      <c r="N29" s="16">
        <f t="shared" si="0"/>
        <v>0.01232</v>
      </c>
      <c r="O29" s="16">
        <f t="shared" si="0"/>
        <v>0.1585</v>
      </c>
      <c r="P29" s="16">
        <f t="shared" si="0"/>
        <v>0.0124</v>
      </c>
      <c r="Q29" s="16">
        <f t="shared" si="0"/>
        <v>0.02</v>
      </c>
      <c r="R29" s="16">
        <f t="shared" si="0"/>
        <v>0.03968</v>
      </c>
      <c r="S29" s="16">
        <f t="shared" si="0"/>
        <v>0.04</v>
      </c>
      <c r="T29" s="16">
        <f t="shared" si="0"/>
        <v>0.0084</v>
      </c>
      <c r="U29" s="16">
        <v>1</v>
      </c>
      <c r="V29" s="101">
        <f>SUM(V9:V28)</f>
        <v>0.0333</v>
      </c>
      <c r="W29" s="109">
        <v>3</v>
      </c>
      <c r="X29" s="14"/>
    </row>
    <row r="30" ht="15.6" hidden="1" spans="1:24">
      <c r="A30" s="48" t="s">
        <v>40</v>
      </c>
      <c r="B30" s="49"/>
      <c r="C30" s="99">
        <f>92*C29</f>
        <v>15.9988</v>
      </c>
      <c r="D30" s="99">
        <f>92*D29</f>
        <v>1.57596</v>
      </c>
      <c r="E30" s="99">
        <f>92*E29</f>
        <v>3.29176</v>
      </c>
      <c r="F30" s="99">
        <f>92*F29</f>
        <v>2.4012</v>
      </c>
      <c r="G30" s="99">
        <f t="shared" ref="G30:Y30" si="1">92*G29</f>
        <v>0.11684</v>
      </c>
      <c r="H30" s="99">
        <f t="shared" si="1"/>
        <v>2.9716</v>
      </c>
      <c r="I30" s="99">
        <f t="shared" si="1"/>
        <v>4.7288</v>
      </c>
      <c r="J30" s="99">
        <f t="shared" si="1"/>
        <v>11.7208</v>
      </c>
      <c r="K30" s="99">
        <f t="shared" si="1"/>
        <v>8.9608</v>
      </c>
      <c r="L30" s="99">
        <f t="shared" si="1"/>
        <v>2.4564</v>
      </c>
      <c r="M30" s="99">
        <f t="shared" si="1"/>
        <v>3.1004</v>
      </c>
      <c r="N30" s="99">
        <f t="shared" si="1"/>
        <v>1.13344</v>
      </c>
      <c r="O30" s="99">
        <f t="shared" si="1"/>
        <v>14.582</v>
      </c>
      <c r="P30" s="99">
        <f t="shared" si="1"/>
        <v>1.1408</v>
      </c>
      <c r="Q30" s="99">
        <f t="shared" si="1"/>
        <v>1.84</v>
      </c>
      <c r="R30" s="99">
        <f t="shared" si="1"/>
        <v>3.65056</v>
      </c>
      <c r="S30" s="99">
        <f t="shared" si="1"/>
        <v>3.68</v>
      </c>
      <c r="T30" s="99">
        <f t="shared" si="1"/>
        <v>0.7728</v>
      </c>
      <c r="U30" s="99">
        <f t="shared" si="1"/>
        <v>92</v>
      </c>
      <c r="V30" s="99">
        <f t="shared" si="1"/>
        <v>3.0636</v>
      </c>
      <c r="W30" s="99">
        <v>3</v>
      </c>
      <c r="X30" s="19"/>
    </row>
    <row r="31" ht="15.6" spans="1:24">
      <c r="A31" s="48" t="s">
        <v>40</v>
      </c>
      <c r="B31" s="49"/>
      <c r="C31" s="50">
        <f t="shared" ref="C31:K31" si="2">ROUND(C30,2)</f>
        <v>16</v>
      </c>
      <c r="D31" s="52">
        <f t="shared" si="2"/>
        <v>1.58</v>
      </c>
      <c r="E31" s="52">
        <f t="shared" si="2"/>
        <v>3.29</v>
      </c>
      <c r="F31" s="52">
        <f t="shared" si="2"/>
        <v>2.4</v>
      </c>
      <c r="G31" s="52">
        <f t="shared" si="2"/>
        <v>0.12</v>
      </c>
      <c r="H31" s="52">
        <f t="shared" si="2"/>
        <v>2.97</v>
      </c>
      <c r="I31" s="52">
        <f t="shared" si="2"/>
        <v>4.73</v>
      </c>
      <c r="J31" s="52">
        <f t="shared" si="2"/>
        <v>11.72</v>
      </c>
      <c r="K31" s="52">
        <f t="shared" si="2"/>
        <v>8.96</v>
      </c>
      <c r="L31" s="61">
        <f t="shared" ref="K31:U31" si="3">ROUND(L30,2)</f>
        <v>2.46</v>
      </c>
      <c r="M31" s="61">
        <f t="shared" si="3"/>
        <v>3.1</v>
      </c>
      <c r="N31" s="61">
        <f t="shared" si="3"/>
        <v>1.13</v>
      </c>
      <c r="O31" s="61">
        <f t="shared" si="3"/>
        <v>14.58</v>
      </c>
      <c r="P31" s="61">
        <f t="shared" si="3"/>
        <v>1.14</v>
      </c>
      <c r="Q31" s="61">
        <f t="shared" si="3"/>
        <v>1.84</v>
      </c>
      <c r="R31" s="61">
        <f t="shared" si="3"/>
        <v>3.65</v>
      </c>
      <c r="S31" s="61">
        <f t="shared" si="3"/>
        <v>3.68</v>
      </c>
      <c r="T31" s="61">
        <f t="shared" si="3"/>
        <v>0.77</v>
      </c>
      <c r="U31" s="61">
        <v>1</v>
      </c>
      <c r="V31" s="61">
        <f>ROUND(V30,2)</f>
        <v>3.06</v>
      </c>
      <c r="W31" s="74">
        <v>3</v>
      </c>
      <c r="X31" s="19"/>
    </row>
    <row r="32" ht="15.6" spans="1:24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312.5</v>
      </c>
      <c r="G32" s="51">
        <v>1850</v>
      </c>
      <c r="H32" s="51">
        <v>62.37</v>
      </c>
      <c r="I32" s="51">
        <v>39.5</v>
      </c>
      <c r="J32" s="52">
        <v>90</v>
      </c>
      <c r="K32" s="52">
        <v>35</v>
      </c>
      <c r="L32" s="52">
        <v>52</v>
      </c>
      <c r="M32" s="61">
        <v>62</v>
      </c>
      <c r="N32" s="61">
        <v>200</v>
      </c>
      <c r="O32" s="52">
        <v>240</v>
      </c>
      <c r="P32" s="52">
        <v>95</v>
      </c>
      <c r="Q32" s="61">
        <v>250</v>
      </c>
      <c r="R32" s="61">
        <v>180</v>
      </c>
      <c r="S32" s="61">
        <v>88</v>
      </c>
      <c r="T32" s="61">
        <v>550</v>
      </c>
      <c r="U32" s="61">
        <v>11</v>
      </c>
      <c r="V32" s="61">
        <v>133.33</v>
      </c>
      <c r="W32" s="61">
        <v>8</v>
      </c>
      <c r="X32" s="75"/>
    </row>
    <row r="33" ht="16.35" spans="1:24">
      <c r="A33" s="53" t="s">
        <v>42</v>
      </c>
      <c r="B33" s="54"/>
      <c r="C33" s="130">
        <f>C31*C32</f>
        <v>1152</v>
      </c>
      <c r="D33" s="130">
        <f>D31*D32</f>
        <v>1106</v>
      </c>
      <c r="E33" s="130">
        <f>E31*E32</f>
        <v>230.3</v>
      </c>
      <c r="F33" s="130">
        <f>F31*F32</f>
        <v>750</v>
      </c>
      <c r="G33" s="130">
        <f t="shared" ref="G33:Y33" si="4">G31*G32</f>
        <v>222</v>
      </c>
      <c r="H33" s="130">
        <f t="shared" si="4"/>
        <v>185.2389</v>
      </c>
      <c r="I33" s="130">
        <f t="shared" si="4"/>
        <v>186.835</v>
      </c>
      <c r="J33" s="130">
        <f t="shared" si="4"/>
        <v>1054.8</v>
      </c>
      <c r="K33" s="130">
        <f t="shared" si="4"/>
        <v>313.6</v>
      </c>
      <c r="L33" s="130">
        <f t="shared" si="4"/>
        <v>127.92</v>
      </c>
      <c r="M33" s="130">
        <f t="shared" si="4"/>
        <v>192.2</v>
      </c>
      <c r="N33" s="130">
        <f t="shared" si="4"/>
        <v>226</v>
      </c>
      <c r="O33" s="130">
        <f t="shared" si="4"/>
        <v>3499.2</v>
      </c>
      <c r="P33" s="130">
        <f t="shared" si="4"/>
        <v>108.3</v>
      </c>
      <c r="Q33" s="130">
        <f t="shared" si="4"/>
        <v>460</v>
      </c>
      <c r="R33" s="130">
        <f t="shared" si="4"/>
        <v>657</v>
      </c>
      <c r="S33" s="130">
        <f t="shared" si="4"/>
        <v>323.84</v>
      </c>
      <c r="T33" s="130">
        <f t="shared" si="4"/>
        <v>423.5</v>
      </c>
      <c r="U33" s="130">
        <f t="shared" si="4"/>
        <v>11</v>
      </c>
      <c r="V33" s="130">
        <f t="shared" si="4"/>
        <v>407.9898</v>
      </c>
      <c r="W33" s="130">
        <f t="shared" si="4"/>
        <v>24</v>
      </c>
      <c r="X33" s="76">
        <f>SUM(C33:W33)</f>
        <v>11661.7237</v>
      </c>
    </row>
    <row r="34" ht="15.6" spans="1:24">
      <c r="A34" s="56"/>
      <c r="B34" s="56"/>
      <c r="C34" s="100"/>
      <c r="D34" s="100"/>
      <c r="E34" s="100"/>
      <c r="F34" s="100"/>
      <c r="G34" s="135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57">
        <f>X33/X2</f>
        <v>126.757866304348</v>
      </c>
    </row>
    <row r="35" customFormat="1" ht="27" customHeight="1" spans="2:16">
      <c r="B35" s="60" t="s">
        <v>43</v>
      </c>
      <c r="P35" s="57"/>
    </row>
    <row r="36" customFormat="1" ht="27" customHeight="1" spans="2:16">
      <c r="B36" s="60" t="s">
        <v>44</v>
      </c>
      <c r="P36" s="57"/>
    </row>
    <row r="37" customFormat="1" ht="27" customHeight="1" spans="2:2">
      <c r="B37" s="60" t="s">
        <v>45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4"/>
    <mergeCell ref="A25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7"/>
  <sheetViews>
    <sheetView topLeftCell="B1" workbookViewId="0">
      <pane ySplit="7" topLeftCell="A11" activePane="bottomLeft" state="frozen"/>
      <selection/>
      <selection pane="bottomLeft" activeCell="G34" sqref="G34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7.44444444444444" customWidth="1"/>
    <col min="13" max="13" width="5.66666666666667" customWidth="1"/>
    <col min="14" max="14" width="6" customWidth="1"/>
    <col min="15" max="15" width="6.11111111111111" customWidth="1"/>
    <col min="16" max="17" width="7" customWidth="1"/>
    <col min="18" max="19" width="6.44444444444444" customWidth="1"/>
    <col min="20" max="20" width="6.22222222222222" customWidth="1"/>
    <col min="21" max="21" width="6.66666666666667" customWidth="1"/>
    <col min="22" max="22" width="5.44444444444444" customWidth="1"/>
    <col min="23" max="23" width="6.33333333333333" customWidth="1"/>
    <col min="24" max="24" width="7" customWidth="1"/>
    <col min="25" max="25" width="6.55555555555556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114"/>
      <c r="B2" s="3" t="s">
        <v>140</v>
      </c>
      <c r="C2" s="4" t="s">
        <v>2</v>
      </c>
      <c r="D2" s="4" t="s">
        <v>3</v>
      </c>
      <c r="E2" s="4" t="s">
        <v>5</v>
      </c>
      <c r="F2" s="4" t="s">
        <v>81</v>
      </c>
      <c r="G2" s="4" t="s">
        <v>105</v>
      </c>
      <c r="H2" s="131" t="s">
        <v>7</v>
      </c>
      <c r="I2" s="4" t="s">
        <v>9</v>
      </c>
      <c r="J2" s="4" t="s">
        <v>10</v>
      </c>
      <c r="K2" s="4" t="s">
        <v>8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51</v>
      </c>
      <c r="R2" s="4" t="s">
        <v>83</v>
      </c>
      <c r="S2" s="4" t="s">
        <v>141</v>
      </c>
      <c r="T2" s="4" t="s">
        <v>19</v>
      </c>
      <c r="U2" s="4" t="s">
        <v>129</v>
      </c>
      <c r="V2" s="4" t="s">
        <v>64</v>
      </c>
      <c r="W2" s="4" t="s">
        <v>52</v>
      </c>
      <c r="X2" s="4" t="s">
        <v>113</v>
      </c>
      <c r="Y2" s="4" t="s">
        <v>54</v>
      </c>
      <c r="Z2" s="137">
        <v>76</v>
      </c>
    </row>
    <row r="3" spans="1:26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38"/>
    </row>
    <row r="4" spans="1:26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38"/>
    </row>
    <row r="5" ht="12" customHeight="1" spans="1:26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38"/>
    </row>
    <row r="6" spans="1:26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38"/>
    </row>
    <row r="7" ht="28" customHeight="1" spans="1:26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39"/>
    </row>
    <row r="8" ht="15" customHeight="1" spans="1:26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26">
        <v>23</v>
      </c>
      <c r="Z8" s="140" t="s">
        <v>24</v>
      </c>
    </row>
    <row r="9" spans="1:26">
      <c r="A9" s="13" t="s">
        <v>25</v>
      </c>
      <c r="B9" s="14" t="s">
        <v>142</v>
      </c>
      <c r="C9" s="15">
        <v>0.1899</v>
      </c>
      <c r="D9" s="16"/>
      <c r="E9" s="16">
        <v>0.0063</v>
      </c>
      <c r="F9" s="16">
        <v>0.0183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66"/>
      <c r="S9" s="66"/>
      <c r="T9" s="66"/>
      <c r="U9" s="66"/>
      <c r="V9" s="66"/>
      <c r="W9" s="66"/>
      <c r="X9" s="66"/>
      <c r="Y9" s="66"/>
      <c r="Z9" s="67" t="s">
        <v>121</v>
      </c>
    </row>
    <row r="10" spans="1:26">
      <c r="A10" s="18"/>
      <c r="B10" s="19" t="s">
        <v>56</v>
      </c>
      <c r="C10" s="20"/>
      <c r="D10" s="21"/>
      <c r="E10" s="21">
        <v>0.00844</v>
      </c>
      <c r="F10" s="21"/>
      <c r="G10" s="21"/>
      <c r="H10" s="22">
        <v>0.000633</v>
      </c>
      <c r="I10" s="21"/>
      <c r="J10" s="21"/>
      <c r="K10" s="21"/>
      <c r="L10" s="21"/>
      <c r="M10" s="21"/>
      <c r="N10" s="21"/>
      <c r="O10" s="21"/>
      <c r="P10" s="21"/>
      <c r="Q10" s="21"/>
      <c r="R10" s="68"/>
      <c r="S10" s="68"/>
      <c r="T10" s="68"/>
      <c r="U10" s="68"/>
      <c r="V10" s="68"/>
      <c r="W10" s="68"/>
      <c r="X10" s="68"/>
      <c r="Y10" s="68"/>
      <c r="Z10" s="69"/>
    </row>
    <row r="11" spans="1:26">
      <c r="A11" s="18"/>
      <c r="B11" s="91" t="s">
        <v>143</v>
      </c>
      <c r="C11" s="20"/>
      <c r="D11" s="21">
        <v>0.0123</v>
      </c>
      <c r="E11" s="21"/>
      <c r="F11" s="21"/>
      <c r="G11" s="21">
        <v>0.015</v>
      </c>
      <c r="H11" s="22"/>
      <c r="I11" s="21">
        <v>0.0402</v>
      </c>
      <c r="J11" s="21"/>
      <c r="K11" s="21"/>
      <c r="L11" s="21"/>
      <c r="M11" s="21"/>
      <c r="N11" s="21"/>
      <c r="O11" s="21"/>
      <c r="P11" s="21"/>
      <c r="Q11" s="21"/>
      <c r="R11" s="68"/>
      <c r="S11" s="68"/>
      <c r="T11" s="68"/>
      <c r="U11" s="68"/>
      <c r="V11" s="68"/>
      <c r="W11" s="68"/>
      <c r="X11" s="68"/>
      <c r="Y11" s="68"/>
      <c r="Z11" s="69"/>
    </row>
    <row r="12" spans="1:26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68"/>
      <c r="S12" s="68"/>
      <c r="T12" s="68"/>
      <c r="U12" s="68"/>
      <c r="V12" s="68"/>
      <c r="W12" s="68"/>
      <c r="X12" s="68"/>
      <c r="Y12" s="68"/>
      <c r="Z12" s="69"/>
    </row>
    <row r="13" ht="13.95" spans="1:26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70"/>
      <c r="S13" s="70"/>
      <c r="T13" s="70"/>
      <c r="U13" s="70"/>
      <c r="V13" s="70"/>
      <c r="W13" s="70"/>
      <c r="X13" s="70"/>
      <c r="Y13" s="70"/>
      <c r="Z13" s="69"/>
    </row>
    <row r="14" spans="1:26">
      <c r="A14" s="13" t="s">
        <v>30</v>
      </c>
      <c r="B14" s="14" t="s">
        <v>8</v>
      </c>
      <c r="C14" s="15"/>
      <c r="D14" s="16"/>
      <c r="E14" s="16"/>
      <c r="F14" s="16"/>
      <c r="G14" s="16"/>
      <c r="H14" s="17"/>
      <c r="I14" s="16"/>
      <c r="J14" s="16"/>
      <c r="K14" s="16">
        <v>0.117</v>
      </c>
      <c r="L14" s="16"/>
      <c r="M14" s="16"/>
      <c r="N14" s="16"/>
      <c r="O14" s="16"/>
      <c r="P14" s="16"/>
      <c r="Q14" s="16"/>
      <c r="R14" s="66"/>
      <c r="S14" s="66"/>
      <c r="T14" s="66"/>
      <c r="U14" s="66"/>
      <c r="V14" s="66"/>
      <c r="W14" s="66"/>
      <c r="X14" s="66"/>
      <c r="Y14" s="66"/>
      <c r="Z14" s="69"/>
    </row>
    <row r="15" spans="1:26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68"/>
      <c r="S15" s="68"/>
      <c r="T15" s="68"/>
      <c r="U15" s="68"/>
      <c r="V15" s="68"/>
      <c r="W15" s="68"/>
      <c r="X15" s="68"/>
      <c r="Y15" s="68"/>
      <c r="Z15" s="69"/>
    </row>
    <row r="16" spans="1:26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68"/>
      <c r="S16" s="68"/>
      <c r="T16" s="68"/>
      <c r="U16" s="68"/>
      <c r="V16" s="68"/>
      <c r="W16" s="68"/>
      <c r="X16" s="68"/>
      <c r="Y16" s="68"/>
      <c r="Z16" s="69"/>
    </row>
    <row r="17" ht="13.95" spans="1:26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71"/>
      <c r="S17" s="71"/>
      <c r="T17" s="71"/>
      <c r="U17" s="71"/>
      <c r="V17" s="71"/>
      <c r="W17" s="71"/>
      <c r="X17" s="71"/>
      <c r="Y17" s="71"/>
      <c r="Z17" s="69"/>
    </row>
    <row r="18" ht="16" customHeight="1" spans="1:26">
      <c r="A18" s="33" t="s">
        <v>31</v>
      </c>
      <c r="B18" s="94" t="s">
        <v>73</v>
      </c>
      <c r="C18" s="15"/>
      <c r="D18" s="16"/>
      <c r="E18" s="16"/>
      <c r="F18" s="16"/>
      <c r="G18" s="16"/>
      <c r="H18" s="17"/>
      <c r="I18" s="16"/>
      <c r="J18" s="16"/>
      <c r="K18" s="16"/>
      <c r="L18" s="16">
        <v>0.097</v>
      </c>
      <c r="M18" s="16">
        <v>0.0108</v>
      </c>
      <c r="N18" s="16">
        <v>0.0123</v>
      </c>
      <c r="O18" s="16">
        <v>0.002322</v>
      </c>
      <c r="P18" s="16">
        <v>0.0771</v>
      </c>
      <c r="Q18" s="16"/>
      <c r="R18" s="66"/>
      <c r="S18" s="66">
        <v>0.025</v>
      </c>
      <c r="T18" s="66">
        <v>0.008</v>
      </c>
      <c r="U18" s="66"/>
      <c r="V18" s="66">
        <v>0.005</v>
      </c>
      <c r="W18" s="66"/>
      <c r="X18" s="66"/>
      <c r="Y18" s="66"/>
      <c r="Z18" s="69"/>
    </row>
    <row r="19" ht="27" customHeight="1" spans="1:26">
      <c r="A19" s="35"/>
      <c r="B19" s="96" t="s">
        <v>116</v>
      </c>
      <c r="C19" s="20"/>
      <c r="D19" s="21"/>
      <c r="E19" s="21"/>
      <c r="F19" s="21"/>
      <c r="G19" s="21"/>
      <c r="H19" s="22"/>
      <c r="I19" s="21">
        <v>0.0114</v>
      </c>
      <c r="J19" s="21"/>
      <c r="K19" s="21"/>
      <c r="L19" s="21"/>
      <c r="M19" s="21">
        <v>0.0124</v>
      </c>
      <c r="N19" s="21">
        <v>0.0204</v>
      </c>
      <c r="O19" s="21">
        <v>0.0041</v>
      </c>
      <c r="P19" s="21"/>
      <c r="Q19" s="21">
        <v>0.0799</v>
      </c>
      <c r="R19" s="68"/>
      <c r="S19" s="68"/>
      <c r="T19" s="68">
        <v>0.0039</v>
      </c>
      <c r="U19" s="68"/>
      <c r="V19" s="68"/>
      <c r="W19" s="68"/>
      <c r="X19" s="68"/>
      <c r="Y19" s="68">
        <v>4</v>
      </c>
      <c r="Z19" s="69"/>
    </row>
    <row r="20" spans="1:26">
      <c r="A20" s="35"/>
      <c r="B20" s="118" t="s">
        <v>60</v>
      </c>
      <c r="C20" s="20">
        <v>0.0402</v>
      </c>
      <c r="D20" s="21">
        <v>0.00524</v>
      </c>
      <c r="E20" s="21"/>
      <c r="F20" s="21"/>
      <c r="G20" s="21"/>
      <c r="H20" s="22"/>
      <c r="I20" s="21"/>
      <c r="J20" s="21"/>
      <c r="K20" s="21"/>
      <c r="L20" s="21">
        <v>0.1979</v>
      </c>
      <c r="M20" s="21"/>
      <c r="N20" s="21"/>
      <c r="O20" s="21"/>
      <c r="P20" s="21"/>
      <c r="Q20" s="21"/>
      <c r="R20" s="68"/>
      <c r="S20" s="68"/>
      <c r="T20" s="68"/>
      <c r="U20" s="68"/>
      <c r="V20" s="68"/>
      <c r="W20" s="68"/>
      <c r="X20" s="68"/>
      <c r="Y20" s="68"/>
      <c r="Z20" s="69"/>
    </row>
    <row r="21" spans="1:26">
      <c r="A21" s="35"/>
      <c r="B21" s="96" t="s">
        <v>117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>
        <v>0.0534</v>
      </c>
      <c r="L21" s="21"/>
      <c r="M21" s="21"/>
      <c r="N21" s="21"/>
      <c r="O21" s="21"/>
      <c r="P21" s="21"/>
      <c r="Q21" s="21"/>
      <c r="R21" s="68">
        <v>0.0104</v>
      </c>
      <c r="S21" s="68"/>
      <c r="T21" s="68"/>
      <c r="U21" s="68"/>
      <c r="V21" s="68"/>
      <c r="W21" s="68"/>
      <c r="X21" s="68"/>
      <c r="Y21" s="68"/>
      <c r="Z21" s="69"/>
    </row>
    <row r="22" spans="1:26">
      <c r="A22" s="35"/>
      <c r="B22" s="91" t="s">
        <v>36</v>
      </c>
      <c r="C22" s="20"/>
      <c r="D22" s="21"/>
      <c r="E22" s="21"/>
      <c r="F22" s="21"/>
      <c r="G22" s="21"/>
      <c r="H22" s="22"/>
      <c r="I22" s="21"/>
      <c r="J22" s="21">
        <v>0.06044</v>
      </c>
      <c r="K22" s="21"/>
      <c r="L22" s="21"/>
      <c r="M22" s="21"/>
      <c r="N22" s="21"/>
      <c r="O22" s="21"/>
      <c r="P22" s="21"/>
      <c r="Q22" s="21"/>
      <c r="R22" s="68"/>
      <c r="S22" s="68"/>
      <c r="T22" s="68"/>
      <c r="U22" s="68"/>
      <c r="V22" s="68"/>
      <c r="W22" s="68"/>
      <c r="X22" s="68"/>
      <c r="Y22" s="68"/>
      <c r="Z22" s="69"/>
    </row>
    <row r="23" ht="13.95" spans="1:26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70"/>
      <c r="S23" s="70"/>
      <c r="T23" s="70"/>
      <c r="U23" s="70"/>
      <c r="V23" s="70"/>
      <c r="W23" s="70"/>
      <c r="X23" s="70"/>
      <c r="Y23" s="70"/>
      <c r="Z23" s="69"/>
    </row>
    <row r="24" spans="1:26">
      <c r="A24" s="33" t="s">
        <v>37</v>
      </c>
      <c r="B24" s="14" t="s">
        <v>144</v>
      </c>
      <c r="C24" s="15">
        <v>0.033</v>
      </c>
      <c r="D24" s="16">
        <v>0.00244</v>
      </c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66"/>
      <c r="S24" s="66"/>
      <c r="T24" s="66"/>
      <c r="U24" s="66">
        <v>0.0169</v>
      </c>
      <c r="V24" s="66"/>
      <c r="W24" s="66"/>
      <c r="X24" s="66"/>
      <c r="Y24" s="66">
        <v>1.5</v>
      </c>
      <c r="Z24" s="69"/>
    </row>
    <row r="25" spans="1:26">
      <c r="A25" s="35"/>
      <c r="B25" s="19" t="s">
        <v>56</v>
      </c>
      <c r="C25" s="20"/>
      <c r="D25" s="21"/>
      <c r="E25" s="21">
        <v>0.0073</v>
      </c>
      <c r="F25" s="21"/>
      <c r="G25" s="21"/>
      <c r="H25" s="22">
        <v>0.0006</v>
      </c>
      <c r="I25" s="21"/>
      <c r="J25" s="21"/>
      <c r="K25" s="21"/>
      <c r="L25" s="21"/>
      <c r="M25" s="21"/>
      <c r="N25" s="21"/>
      <c r="O25" s="21"/>
      <c r="P25" s="21"/>
      <c r="Q25" s="21"/>
      <c r="R25" s="68"/>
      <c r="S25" s="68"/>
      <c r="T25" s="68"/>
      <c r="U25" s="68"/>
      <c r="V25" s="68"/>
      <c r="W25" s="68"/>
      <c r="X25" s="68"/>
      <c r="Y25" s="68"/>
      <c r="Z25" s="69"/>
    </row>
    <row r="26" spans="1:26">
      <c r="A26" s="35"/>
      <c r="B26" s="19" t="s">
        <v>36</v>
      </c>
      <c r="C26" s="20"/>
      <c r="D26" s="21"/>
      <c r="E26" s="21"/>
      <c r="F26" s="21"/>
      <c r="G26" s="21"/>
      <c r="H26" s="22"/>
      <c r="I26" s="21"/>
      <c r="J26" s="21">
        <v>0.01846</v>
      </c>
      <c r="K26" s="21"/>
      <c r="L26" s="21"/>
      <c r="M26" s="21"/>
      <c r="N26" s="21"/>
      <c r="O26" s="21"/>
      <c r="P26" s="21"/>
      <c r="Q26" s="21"/>
      <c r="R26" s="68"/>
      <c r="S26" s="68"/>
      <c r="T26" s="68"/>
      <c r="U26" s="68"/>
      <c r="V26" s="68"/>
      <c r="W26" s="68"/>
      <c r="X26" s="68"/>
      <c r="Y26" s="68"/>
      <c r="Z26" s="69"/>
    </row>
    <row r="27" spans="1:26">
      <c r="A27" s="35"/>
      <c r="B27" s="29" t="s">
        <v>118</v>
      </c>
      <c r="C27" s="30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71"/>
      <c r="S27" s="71"/>
      <c r="T27" s="71"/>
      <c r="U27" s="71"/>
      <c r="V27" s="71"/>
      <c r="W27" s="71"/>
      <c r="X27" s="71">
        <v>0.025</v>
      </c>
      <c r="Y27" s="71"/>
      <c r="Z27" s="69"/>
    </row>
    <row r="28" ht="13.95" spans="1:26">
      <c r="A28" s="38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70"/>
      <c r="S28" s="70"/>
      <c r="T28" s="70"/>
      <c r="U28" s="70"/>
      <c r="V28" s="70"/>
      <c r="W28" s="70">
        <v>0.38</v>
      </c>
      <c r="X28" s="70"/>
      <c r="Y28" s="70"/>
      <c r="Z28" s="72"/>
    </row>
    <row r="29" ht="15.6" spans="1:26">
      <c r="A29" s="46" t="s">
        <v>39</v>
      </c>
      <c r="B29" s="47"/>
      <c r="C29" s="15">
        <f t="shared" ref="C29:V29" si="0">SUM(C9:C28)</f>
        <v>0.2631</v>
      </c>
      <c r="D29" s="16">
        <f t="shared" si="0"/>
        <v>0.01998</v>
      </c>
      <c r="E29" s="16">
        <f t="shared" si="0"/>
        <v>0.03048</v>
      </c>
      <c r="F29" s="16">
        <f t="shared" si="0"/>
        <v>0.0183</v>
      </c>
      <c r="G29" s="16">
        <f t="shared" si="0"/>
        <v>0.015</v>
      </c>
      <c r="H29" s="16">
        <f t="shared" si="0"/>
        <v>0.001233</v>
      </c>
      <c r="I29" s="16">
        <f t="shared" si="0"/>
        <v>0.0516</v>
      </c>
      <c r="J29" s="16">
        <f t="shared" si="0"/>
        <v>0.0789</v>
      </c>
      <c r="K29" s="16">
        <f t="shared" si="0"/>
        <v>0.1704</v>
      </c>
      <c r="L29" s="16">
        <f t="shared" si="0"/>
        <v>0.2949</v>
      </c>
      <c r="M29" s="16">
        <f t="shared" si="0"/>
        <v>0.0232</v>
      </c>
      <c r="N29" s="16">
        <f t="shared" si="0"/>
        <v>0.0327</v>
      </c>
      <c r="O29" s="16">
        <f t="shared" si="0"/>
        <v>0.006422</v>
      </c>
      <c r="P29" s="16">
        <f t="shared" si="0"/>
        <v>0.0771</v>
      </c>
      <c r="Q29" s="16">
        <f t="shared" si="0"/>
        <v>0.0799</v>
      </c>
      <c r="R29" s="16">
        <f t="shared" si="0"/>
        <v>0.0104</v>
      </c>
      <c r="S29" s="16">
        <f t="shared" si="0"/>
        <v>0.025</v>
      </c>
      <c r="T29" s="16">
        <f t="shared" si="0"/>
        <v>0.0119</v>
      </c>
      <c r="U29" s="16">
        <f t="shared" si="0"/>
        <v>0.0169</v>
      </c>
      <c r="V29" s="16">
        <f t="shared" si="0"/>
        <v>0.005</v>
      </c>
      <c r="W29" s="16">
        <v>0.38</v>
      </c>
      <c r="X29" s="101">
        <f>SUM(X9:X28)</f>
        <v>0.025</v>
      </c>
      <c r="Y29" s="109">
        <v>118</v>
      </c>
      <c r="Z29" s="14"/>
    </row>
    <row r="30" ht="15.6" hidden="1" spans="1:26">
      <c r="A30" s="48" t="s">
        <v>40</v>
      </c>
      <c r="B30" s="49"/>
      <c r="C30" s="99">
        <f>76*C29</f>
        <v>19.9956</v>
      </c>
      <c r="D30" s="99">
        <f t="shared" ref="D30:X30" si="1">76*D29</f>
        <v>1.51848</v>
      </c>
      <c r="E30" s="99">
        <f t="shared" si="1"/>
        <v>2.31648</v>
      </c>
      <c r="F30" s="99">
        <f t="shared" si="1"/>
        <v>1.3908</v>
      </c>
      <c r="G30" s="99">
        <f t="shared" si="1"/>
        <v>1.14</v>
      </c>
      <c r="H30" s="99">
        <f t="shared" si="1"/>
        <v>0.093708</v>
      </c>
      <c r="I30" s="99">
        <f t="shared" si="1"/>
        <v>3.9216</v>
      </c>
      <c r="J30" s="99">
        <f t="shared" si="1"/>
        <v>5.9964</v>
      </c>
      <c r="K30" s="99">
        <f t="shared" si="1"/>
        <v>12.9504</v>
      </c>
      <c r="L30" s="99">
        <f t="shared" si="1"/>
        <v>22.4124</v>
      </c>
      <c r="M30" s="99">
        <f t="shared" si="1"/>
        <v>1.7632</v>
      </c>
      <c r="N30" s="99">
        <f t="shared" si="1"/>
        <v>2.4852</v>
      </c>
      <c r="O30" s="99">
        <f t="shared" si="1"/>
        <v>0.488072</v>
      </c>
      <c r="P30" s="99">
        <f t="shared" si="1"/>
        <v>5.8596</v>
      </c>
      <c r="Q30" s="99">
        <f t="shared" si="1"/>
        <v>6.0724</v>
      </c>
      <c r="R30" s="99">
        <f t="shared" si="1"/>
        <v>0.7904</v>
      </c>
      <c r="S30" s="99">
        <f t="shared" si="1"/>
        <v>1.9</v>
      </c>
      <c r="T30" s="99">
        <f t="shared" si="1"/>
        <v>0.9044</v>
      </c>
      <c r="U30" s="99">
        <f t="shared" si="1"/>
        <v>1.2844</v>
      </c>
      <c r="V30" s="99">
        <f t="shared" si="1"/>
        <v>0.38</v>
      </c>
      <c r="W30" s="99">
        <v>0.38</v>
      </c>
      <c r="X30" s="99">
        <f>76*X29</f>
        <v>1.9</v>
      </c>
      <c r="Y30" s="99">
        <v>118</v>
      </c>
      <c r="Z30" s="19"/>
    </row>
    <row r="31" ht="15.6" spans="1:26">
      <c r="A31" s="48" t="s">
        <v>40</v>
      </c>
      <c r="B31" s="49"/>
      <c r="C31" s="50">
        <f t="shared" ref="C31:S31" si="2">ROUND(C30,2)</f>
        <v>20</v>
      </c>
      <c r="D31" s="52">
        <f t="shared" si="2"/>
        <v>1.52</v>
      </c>
      <c r="E31" s="52">
        <f t="shared" si="2"/>
        <v>2.32</v>
      </c>
      <c r="F31" s="52">
        <f t="shared" si="2"/>
        <v>1.39</v>
      </c>
      <c r="G31" s="52">
        <f t="shared" si="2"/>
        <v>1.14</v>
      </c>
      <c r="H31" s="52">
        <f t="shared" si="2"/>
        <v>0.09</v>
      </c>
      <c r="I31" s="52">
        <f t="shared" si="2"/>
        <v>3.92</v>
      </c>
      <c r="J31" s="52">
        <f t="shared" si="2"/>
        <v>6</v>
      </c>
      <c r="K31" s="52">
        <f t="shared" si="2"/>
        <v>12.95</v>
      </c>
      <c r="L31" s="52">
        <f t="shared" si="2"/>
        <v>22.41</v>
      </c>
      <c r="M31" s="61">
        <f t="shared" si="2"/>
        <v>1.76</v>
      </c>
      <c r="N31" s="61">
        <f t="shared" si="2"/>
        <v>2.49</v>
      </c>
      <c r="O31" s="61">
        <f t="shared" si="2"/>
        <v>0.49</v>
      </c>
      <c r="P31" s="61">
        <f t="shared" si="2"/>
        <v>5.86</v>
      </c>
      <c r="Q31" s="61">
        <f t="shared" si="2"/>
        <v>6.07</v>
      </c>
      <c r="R31" s="61">
        <f t="shared" si="2"/>
        <v>0.79</v>
      </c>
      <c r="S31" s="61">
        <v>2</v>
      </c>
      <c r="T31" s="61">
        <f>ROUND(T30,2)</f>
        <v>0.9</v>
      </c>
      <c r="U31" s="61">
        <f>ROUND(U30,2)</f>
        <v>1.28</v>
      </c>
      <c r="V31" s="61">
        <f>ROUND(V30,2)</f>
        <v>0.38</v>
      </c>
      <c r="W31" s="61">
        <v>0.38</v>
      </c>
      <c r="X31" s="61">
        <f>ROUND(X30,2)</f>
        <v>1.9</v>
      </c>
      <c r="Y31" s="74">
        <v>118</v>
      </c>
      <c r="Z31" s="19"/>
    </row>
    <row r="32" ht="15.6" spans="1:26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160</v>
      </c>
      <c r="G32" s="52">
        <v>550</v>
      </c>
      <c r="H32" s="51">
        <v>1850</v>
      </c>
      <c r="I32" s="51">
        <v>62.37</v>
      </c>
      <c r="J32" s="51">
        <v>39.5</v>
      </c>
      <c r="K32" s="52">
        <v>90</v>
      </c>
      <c r="L32" s="52">
        <v>35</v>
      </c>
      <c r="M32" s="52">
        <v>52</v>
      </c>
      <c r="N32" s="61">
        <v>62</v>
      </c>
      <c r="O32" s="61">
        <v>200</v>
      </c>
      <c r="P32" s="52">
        <v>240</v>
      </c>
      <c r="Q32" s="52">
        <v>121</v>
      </c>
      <c r="R32" s="61">
        <v>350</v>
      </c>
      <c r="S32" s="61">
        <v>258</v>
      </c>
      <c r="T32" s="61">
        <v>367</v>
      </c>
      <c r="U32" s="61">
        <v>280</v>
      </c>
      <c r="V32" s="61">
        <v>44</v>
      </c>
      <c r="W32" s="61">
        <v>680</v>
      </c>
      <c r="X32" s="61">
        <v>250</v>
      </c>
      <c r="Y32" s="61">
        <v>8</v>
      </c>
      <c r="Z32" s="75"/>
    </row>
    <row r="33" ht="16.35" spans="1:26">
      <c r="A33" s="53" t="s">
        <v>42</v>
      </c>
      <c r="B33" s="54"/>
      <c r="C33" s="130">
        <f t="shared" ref="C33:X33" si="3">C31*C32</f>
        <v>1440</v>
      </c>
      <c r="D33" s="130">
        <f t="shared" si="3"/>
        <v>1064</v>
      </c>
      <c r="E33" s="130">
        <f t="shared" si="3"/>
        <v>162.4</v>
      </c>
      <c r="F33" s="130">
        <f t="shared" si="3"/>
        <v>222.4</v>
      </c>
      <c r="G33" s="130">
        <f t="shared" si="3"/>
        <v>627</v>
      </c>
      <c r="H33" s="130">
        <f t="shared" si="3"/>
        <v>166.5</v>
      </c>
      <c r="I33" s="130">
        <f t="shared" si="3"/>
        <v>244.4904</v>
      </c>
      <c r="J33" s="130">
        <f t="shared" si="3"/>
        <v>237</v>
      </c>
      <c r="K33" s="130">
        <f t="shared" si="3"/>
        <v>1165.5</v>
      </c>
      <c r="L33" s="130">
        <f t="shared" si="3"/>
        <v>784.35</v>
      </c>
      <c r="M33" s="130">
        <f t="shared" si="3"/>
        <v>91.52</v>
      </c>
      <c r="N33" s="130">
        <f t="shared" si="3"/>
        <v>154.38</v>
      </c>
      <c r="O33" s="130">
        <f t="shared" si="3"/>
        <v>98</v>
      </c>
      <c r="P33" s="130">
        <f t="shared" si="3"/>
        <v>1406.4</v>
      </c>
      <c r="Q33" s="130">
        <f t="shared" si="3"/>
        <v>734.47</v>
      </c>
      <c r="R33" s="130">
        <f t="shared" si="3"/>
        <v>276.5</v>
      </c>
      <c r="S33" s="130">
        <f t="shared" si="3"/>
        <v>516</v>
      </c>
      <c r="T33" s="130">
        <f t="shared" si="3"/>
        <v>330.3</v>
      </c>
      <c r="U33" s="130">
        <v>360.92</v>
      </c>
      <c r="V33" s="130">
        <f>V31*V32</f>
        <v>16.72</v>
      </c>
      <c r="W33" s="130">
        <f>W31*W32</f>
        <v>258.4</v>
      </c>
      <c r="X33" s="130">
        <f>X31*X32</f>
        <v>475</v>
      </c>
      <c r="Y33" s="130">
        <f>Y31*Y32</f>
        <v>944</v>
      </c>
      <c r="Z33" s="76">
        <f>SUM(C33:Y33)</f>
        <v>11776.2504</v>
      </c>
    </row>
    <row r="34" ht="15.6" spans="1:26">
      <c r="A34" s="56"/>
      <c r="B34" s="56"/>
      <c r="C34" s="100"/>
      <c r="D34" s="100"/>
      <c r="E34" s="100"/>
      <c r="F34" s="100"/>
      <c r="G34" s="100"/>
      <c r="H34" s="135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57">
        <f>Z33/Z2</f>
        <v>154.950663157895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7"/>
  <sheetViews>
    <sheetView workbookViewId="0">
      <pane ySplit="7" topLeftCell="A17" activePane="bottomLeft" state="frozen"/>
      <selection/>
      <selection pane="bottomLeft" activeCell="G34" sqref="G34"/>
    </sheetView>
  </sheetViews>
  <sheetFormatPr defaultColWidth="11.537037037037" defaultRowHeight="13.2"/>
  <cols>
    <col min="1" max="1" width="6.33333333333333" customWidth="1"/>
    <col min="2" max="2" width="29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7.33333333333333" customWidth="1"/>
    <col min="20" max="20" width="6.44444444444444" customWidth="1"/>
    <col min="21" max="21" width="6.77777777777778" customWidth="1"/>
    <col min="22" max="22" width="6.11111111111111" customWidth="1"/>
    <col min="23" max="25" width="6.22222222222222" customWidth="1"/>
    <col min="26" max="26" width="6.11111111111111" customWidth="1"/>
    <col min="27" max="27" width="5.66666666666667" customWidth="1"/>
    <col min="28" max="28" width="8.77777777777778" customWidth="1"/>
  </cols>
  <sheetData>
    <row r="1" s="1" customFormat="1" ht="43" customHeight="1" spans="1:1">
      <c r="A1" s="1" t="s">
        <v>0</v>
      </c>
    </row>
    <row r="2" customHeight="1" spans="1:28">
      <c r="A2" s="77"/>
      <c r="B2" s="78" t="s">
        <v>145</v>
      </c>
      <c r="C2" s="79" t="s">
        <v>2</v>
      </c>
      <c r="D2" s="4" t="s">
        <v>3</v>
      </c>
      <c r="E2" s="4" t="s">
        <v>5</v>
      </c>
      <c r="F2" s="4" t="s">
        <v>6</v>
      </c>
      <c r="G2" s="4" t="s">
        <v>17</v>
      </c>
      <c r="H2" s="4" t="s">
        <v>65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66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49</v>
      </c>
      <c r="S2" s="4" t="s">
        <v>67</v>
      </c>
      <c r="T2" s="4" t="s">
        <v>20</v>
      </c>
      <c r="U2" s="4" t="s">
        <v>8</v>
      </c>
      <c r="V2" s="4" t="s">
        <v>19</v>
      </c>
      <c r="W2" s="4" t="s">
        <v>68</v>
      </c>
      <c r="X2" s="4" t="s">
        <v>85</v>
      </c>
      <c r="Y2" s="4" t="s">
        <v>52</v>
      </c>
      <c r="Z2" s="4" t="s">
        <v>53</v>
      </c>
      <c r="AA2" s="4" t="s">
        <v>70</v>
      </c>
      <c r="AB2" s="105">
        <v>80</v>
      </c>
    </row>
    <row r="3" spans="1:28">
      <c r="A3" s="80"/>
      <c r="B3" s="81"/>
      <c r="C3" s="8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06"/>
    </row>
    <row r="4" spans="1:28">
      <c r="A4" s="80"/>
      <c r="B4" s="81"/>
      <c r="C4" s="8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6"/>
    </row>
    <row r="5" ht="12" customHeight="1" spans="1:28">
      <c r="A5" s="80"/>
      <c r="B5" s="81"/>
      <c r="C5" s="8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6"/>
    </row>
    <row r="6" spans="1:28">
      <c r="A6" s="80"/>
      <c r="B6" s="81"/>
      <c r="C6" s="8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6"/>
    </row>
    <row r="7" ht="28" customHeight="1" spans="1:28">
      <c r="A7" s="83"/>
      <c r="B7" s="84"/>
      <c r="C7" s="8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7"/>
    </row>
    <row r="8" ht="15" customHeight="1" spans="1:28">
      <c r="A8" s="86"/>
      <c r="B8" s="65"/>
      <c r="C8" s="87">
        <v>1</v>
      </c>
      <c r="D8" s="88">
        <v>2</v>
      </c>
      <c r="E8" s="87">
        <v>3</v>
      </c>
      <c r="F8" s="87">
        <v>4</v>
      </c>
      <c r="G8" s="88">
        <v>5</v>
      </c>
      <c r="H8" s="87">
        <v>6</v>
      </c>
      <c r="I8" s="88">
        <v>7</v>
      </c>
      <c r="J8" s="87">
        <v>8</v>
      </c>
      <c r="K8" s="87">
        <v>9</v>
      </c>
      <c r="L8" s="88">
        <v>10</v>
      </c>
      <c r="M8" s="87">
        <v>11</v>
      </c>
      <c r="N8" s="88">
        <v>12</v>
      </c>
      <c r="O8" s="87">
        <v>13</v>
      </c>
      <c r="P8" s="87">
        <v>14</v>
      </c>
      <c r="Q8" s="88">
        <v>15</v>
      </c>
      <c r="R8" s="87">
        <v>16</v>
      </c>
      <c r="S8" s="88">
        <v>17</v>
      </c>
      <c r="T8" s="87">
        <v>18</v>
      </c>
      <c r="U8" s="87">
        <v>19</v>
      </c>
      <c r="V8" s="88">
        <v>20</v>
      </c>
      <c r="W8" s="87">
        <v>21</v>
      </c>
      <c r="X8" s="88">
        <v>22</v>
      </c>
      <c r="Y8" s="87">
        <v>23</v>
      </c>
      <c r="Z8" s="87">
        <v>24</v>
      </c>
      <c r="AA8" s="88">
        <v>25</v>
      </c>
      <c r="AB8" s="108" t="s">
        <v>24</v>
      </c>
    </row>
    <row r="9" spans="1:28">
      <c r="A9" s="89" t="s">
        <v>25</v>
      </c>
      <c r="B9" s="14" t="s">
        <v>146</v>
      </c>
      <c r="C9" s="15">
        <v>0.145</v>
      </c>
      <c r="D9" s="16"/>
      <c r="E9" s="16">
        <v>0.0046</v>
      </c>
      <c r="F9" s="16">
        <v>0.0251</v>
      </c>
      <c r="G9" s="16"/>
      <c r="H9" s="16"/>
      <c r="I9" s="10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1"/>
      <c r="X9" s="109"/>
      <c r="Y9" s="109"/>
      <c r="Z9" s="109"/>
      <c r="AA9" s="109"/>
      <c r="AB9" s="67" t="s">
        <v>131</v>
      </c>
    </row>
    <row r="10" spans="1:28">
      <c r="A10" s="90"/>
      <c r="B10" s="19" t="s">
        <v>56</v>
      </c>
      <c r="C10" s="20"/>
      <c r="D10" s="21"/>
      <c r="E10" s="21">
        <v>0.0071</v>
      </c>
      <c r="F10" s="21"/>
      <c r="G10" s="21"/>
      <c r="H10" s="21"/>
      <c r="I10" s="10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02"/>
      <c r="X10" s="110"/>
      <c r="Y10" s="110"/>
      <c r="Z10" s="110"/>
      <c r="AA10" s="110"/>
      <c r="AB10" s="69"/>
    </row>
    <row r="11" spans="1:28">
      <c r="A11" s="90"/>
      <c r="B11" s="91" t="s">
        <v>57</v>
      </c>
      <c r="C11" s="20"/>
      <c r="D11" s="21">
        <v>0.00999</v>
      </c>
      <c r="E11" s="21"/>
      <c r="F11" s="21"/>
      <c r="G11" s="21"/>
      <c r="H11" s="21"/>
      <c r="I11" s="102"/>
      <c r="J11" s="21">
        <v>0.0314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02"/>
      <c r="X11" s="110"/>
      <c r="Y11" s="110"/>
      <c r="Z11" s="110"/>
      <c r="AA11" s="110"/>
      <c r="AB11" s="69"/>
    </row>
    <row r="12" spans="1:28">
      <c r="A12" s="90"/>
      <c r="B12" s="19"/>
      <c r="C12" s="20"/>
      <c r="D12" s="21"/>
      <c r="E12" s="21"/>
      <c r="F12" s="21"/>
      <c r="G12" s="21"/>
      <c r="H12" s="21"/>
      <c r="I12" s="10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02"/>
      <c r="X12" s="110"/>
      <c r="Y12" s="110"/>
      <c r="Z12" s="110"/>
      <c r="AA12" s="110"/>
      <c r="AB12" s="69"/>
    </row>
    <row r="13" ht="13.95" spans="1:28">
      <c r="A13" s="92"/>
      <c r="B13" s="24"/>
      <c r="C13" s="25"/>
      <c r="D13" s="26"/>
      <c r="E13" s="26"/>
      <c r="F13" s="26"/>
      <c r="G13" s="26"/>
      <c r="H13" s="26"/>
      <c r="I13" s="10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03"/>
      <c r="X13" s="111"/>
      <c r="Y13" s="111"/>
      <c r="Z13" s="111"/>
      <c r="AA13" s="111"/>
      <c r="AB13" s="69"/>
    </row>
    <row r="14" spans="1:28">
      <c r="A14" s="89" t="s">
        <v>30</v>
      </c>
      <c r="B14" s="14" t="s">
        <v>8</v>
      </c>
      <c r="C14" s="15"/>
      <c r="D14" s="16"/>
      <c r="E14" s="16"/>
      <c r="F14" s="16"/>
      <c r="G14" s="16"/>
      <c r="H14" s="16"/>
      <c r="I14" s="10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0.1072</v>
      </c>
      <c r="V14" s="16"/>
      <c r="W14" s="101"/>
      <c r="X14" s="109"/>
      <c r="Y14" s="109"/>
      <c r="Z14" s="109"/>
      <c r="AA14" s="109"/>
      <c r="AB14" s="69"/>
    </row>
    <row r="15" spans="1:28">
      <c r="A15" s="90"/>
      <c r="B15" s="19"/>
      <c r="C15" s="20"/>
      <c r="D15" s="21"/>
      <c r="E15" s="21"/>
      <c r="F15" s="21"/>
      <c r="G15" s="21"/>
      <c r="H15" s="21"/>
      <c r="I15" s="10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02"/>
      <c r="X15" s="110"/>
      <c r="Y15" s="110"/>
      <c r="Z15" s="110"/>
      <c r="AA15" s="110"/>
      <c r="AB15" s="69"/>
    </row>
    <row r="16" spans="1:28">
      <c r="A16" s="90"/>
      <c r="B16" s="19"/>
      <c r="C16" s="20"/>
      <c r="D16" s="21"/>
      <c r="E16" s="21"/>
      <c r="F16" s="21"/>
      <c r="G16" s="21"/>
      <c r="H16" s="21"/>
      <c r="I16" s="10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02"/>
      <c r="X16" s="110"/>
      <c r="Y16" s="110"/>
      <c r="Z16" s="110"/>
      <c r="AA16" s="110"/>
      <c r="AB16" s="69"/>
    </row>
    <row r="17" ht="13.95" spans="1:28">
      <c r="A17" s="92"/>
      <c r="B17" s="24"/>
      <c r="C17" s="30"/>
      <c r="D17" s="31"/>
      <c r="E17" s="31"/>
      <c r="F17" s="31"/>
      <c r="G17" s="31"/>
      <c r="H17" s="31"/>
      <c r="I17" s="104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04"/>
      <c r="X17" s="112"/>
      <c r="Y17" s="112"/>
      <c r="Z17" s="112"/>
      <c r="AA17" s="112"/>
      <c r="AB17" s="69"/>
    </row>
    <row r="18" ht="16" customHeight="1" spans="1:28">
      <c r="A18" s="93" t="s">
        <v>31</v>
      </c>
      <c r="B18" s="94" t="s">
        <v>99</v>
      </c>
      <c r="C18" s="15"/>
      <c r="D18" s="16"/>
      <c r="E18" s="16">
        <v>0.0013</v>
      </c>
      <c r="F18" s="16"/>
      <c r="G18" s="16">
        <v>0.0693</v>
      </c>
      <c r="H18" s="16"/>
      <c r="I18" s="101"/>
      <c r="J18" s="16"/>
      <c r="K18" s="16"/>
      <c r="L18" s="16"/>
      <c r="M18" s="16"/>
      <c r="N18" s="16">
        <v>0.0773</v>
      </c>
      <c r="O18" s="16">
        <v>0.01</v>
      </c>
      <c r="P18" s="16">
        <v>0.01</v>
      </c>
      <c r="Q18" s="16">
        <v>0.00244</v>
      </c>
      <c r="R18" s="16">
        <v>0.0818</v>
      </c>
      <c r="S18" s="16"/>
      <c r="T18" s="16"/>
      <c r="U18" s="16"/>
      <c r="V18" s="16">
        <v>0.0078</v>
      </c>
      <c r="W18" s="101"/>
      <c r="X18" s="109"/>
      <c r="Y18" s="109"/>
      <c r="Z18" s="109"/>
      <c r="AA18" s="109"/>
      <c r="AB18" s="69"/>
    </row>
    <row r="19" ht="27" customHeight="1" spans="1:28">
      <c r="A19" s="95"/>
      <c r="B19" s="96" t="s">
        <v>74</v>
      </c>
      <c r="C19" s="20"/>
      <c r="D19" s="21"/>
      <c r="E19" s="21"/>
      <c r="F19" s="21"/>
      <c r="G19" s="21"/>
      <c r="H19" s="21"/>
      <c r="I19" s="102"/>
      <c r="J19" s="21">
        <v>0.0104</v>
      </c>
      <c r="K19" s="21"/>
      <c r="L19" s="21"/>
      <c r="M19" s="21"/>
      <c r="N19" s="21"/>
      <c r="O19" s="21">
        <v>0.0154</v>
      </c>
      <c r="P19" s="21">
        <v>0.0184</v>
      </c>
      <c r="Q19" s="21">
        <v>0.0044</v>
      </c>
      <c r="R19" s="21"/>
      <c r="S19" s="21">
        <v>0.0604</v>
      </c>
      <c r="T19" s="21"/>
      <c r="U19" s="21"/>
      <c r="V19" s="21">
        <v>0.0034</v>
      </c>
      <c r="W19" s="102">
        <v>3</v>
      </c>
      <c r="X19" s="110"/>
      <c r="Y19" s="110"/>
      <c r="Z19" s="110"/>
      <c r="AA19" s="110"/>
      <c r="AB19" s="69"/>
    </row>
    <row r="20" spans="1:28">
      <c r="A20" s="95"/>
      <c r="B20" s="96" t="s">
        <v>75</v>
      </c>
      <c r="C20" s="20"/>
      <c r="D20" s="21">
        <v>0.00733</v>
      </c>
      <c r="E20" s="21"/>
      <c r="F20" s="21"/>
      <c r="G20" s="21"/>
      <c r="H20" s="21"/>
      <c r="I20" s="102"/>
      <c r="J20" s="21"/>
      <c r="K20" s="21"/>
      <c r="L20" s="21"/>
      <c r="M20" s="21">
        <v>0.045</v>
      </c>
      <c r="N20" s="21"/>
      <c r="O20" s="21"/>
      <c r="P20" s="21"/>
      <c r="Q20" s="21"/>
      <c r="R20" s="21"/>
      <c r="S20" s="21"/>
      <c r="T20" s="21"/>
      <c r="U20" s="21"/>
      <c r="V20" s="21"/>
      <c r="W20" s="102"/>
      <c r="X20" s="110"/>
      <c r="Y20" s="110"/>
      <c r="Z20" s="110"/>
      <c r="AA20" s="110"/>
      <c r="AB20" s="69"/>
    </row>
    <row r="21" spans="1:28">
      <c r="A21" s="95"/>
      <c r="B21" s="96" t="s">
        <v>76</v>
      </c>
      <c r="C21" s="20"/>
      <c r="D21" s="21"/>
      <c r="E21" s="21">
        <v>0.00803</v>
      </c>
      <c r="F21" s="21"/>
      <c r="G21" s="21"/>
      <c r="H21" s="21"/>
      <c r="I21" s="102"/>
      <c r="J21" s="21"/>
      <c r="K21" s="21"/>
      <c r="L21" s="21">
        <v>0.0204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02"/>
      <c r="X21" s="110"/>
      <c r="Y21" s="110"/>
      <c r="Z21" s="110"/>
      <c r="AA21" s="110"/>
      <c r="AB21" s="69"/>
    </row>
    <row r="22" spans="1:28">
      <c r="A22" s="95"/>
      <c r="B22" s="91" t="s">
        <v>36</v>
      </c>
      <c r="C22" s="20"/>
      <c r="D22" s="21"/>
      <c r="E22" s="21"/>
      <c r="F22" s="21"/>
      <c r="G22" s="21"/>
      <c r="H22" s="21"/>
      <c r="I22" s="102"/>
      <c r="J22" s="21"/>
      <c r="K22" s="21">
        <v>0.0524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02"/>
      <c r="X22" s="110"/>
      <c r="Y22" s="110"/>
      <c r="Z22" s="110"/>
      <c r="AA22" s="110"/>
      <c r="AB22" s="69"/>
    </row>
    <row r="23" ht="13.95" spans="1:28">
      <c r="A23" s="97"/>
      <c r="B23" s="98"/>
      <c r="C23" s="25"/>
      <c r="D23" s="26"/>
      <c r="E23" s="26"/>
      <c r="F23" s="26"/>
      <c r="G23" s="26"/>
      <c r="H23" s="26"/>
      <c r="I23" s="103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03"/>
      <c r="X23" s="111"/>
      <c r="Y23" s="111"/>
      <c r="Z23" s="111"/>
      <c r="AA23" s="111"/>
      <c r="AB23" s="69"/>
    </row>
    <row r="24" spans="1:28">
      <c r="A24" s="93" t="s">
        <v>37</v>
      </c>
      <c r="B24" s="14" t="s">
        <v>77</v>
      </c>
      <c r="C24" s="15">
        <v>0.0101</v>
      </c>
      <c r="D24" s="16">
        <v>0.0021</v>
      </c>
      <c r="E24" s="16">
        <v>0.01</v>
      </c>
      <c r="F24" s="16"/>
      <c r="G24" s="16"/>
      <c r="H24" s="16"/>
      <c r="I24" s="101"/>
      <c r="J24" s="16"/>
      <c r="K24" s="16"/>
      <c r="L24" s="16"/>
      <c r="M24" s="16"/>
      <c r="N24" s="16"/>
      <c r="O24" s="16"/>
      <c r="P24" s="16"/>
      <c r="Q24" s="16">
        <v>0.0024</v>
      </c>
      <c r="R24" s="16"/>
      <c r="S24" s="16"/>
      <c r="T24" s="16">
        <v>0.0422</v>
      </c>
      <c r="U24" s="16"/>
      <c r="V24" s="16"/>
      <c r="W24" s="101">
        <v>10</v>
      </c>
      <c r="X24" s="109"/>
      <c r="Y24" s="109"/>
      <c r="Z24" s="109"/>
      <c r="AA24" s="109">
        <v>5</v>
      </c>
      <c r="AB24" s="69"/>
    </row>
    <row r="25" spans="1:28">
      <c r="A25" s="95"/>
      <c r="B25" s="19" t="s">
        <v>78</v>
      </c>
      <c r="C25" s="20">
        <v>0.1574</v>
      </c>
      <c r="D25" s="21"/>
      <c r="E25" s="21">
        <v>0.00733</v>
      </c>
      <c r="F25" s="21"/>
      <c r="G25" s="21"/>
      <c r="H25" s="21">
        <v>0.003</v>
      </c>
      <c r="I25" s="10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02"/>
      <c r="X25" s="110"/>
      <c r="Y25" s="110"/>
      <c r="Z25" s="110"/>
      <c r="AA25" s="110"/>
      <c r="AB25" s="69"/>
    </row>
    <row r="26" spans="1:28">
      <c r="A26" s="95"/>
      <c r="B26" s="19"/>
      <c r="C26" s="20"/>
      <c r="D26" s="21"/>
      <c r="E26" s="21"/>
      <c r="F26" s="21"/>
      <c r="G26" s="21"/>
      <c r="H26" s="21"/>
      <c r="I26" s="10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02"/>
      <c r="X26" s="110"/>
      <c r="Y26" s="110"/>
      <c r="Z26" s="110"/>
      <c r="AA26" s="110"/>
      <c r="AB26" s="69"/>
    </row>
    <row r="27" spans="1:28">
      <c r="A27" s="95"/>
      <c r="B27" s="29"/>
      <c r="C27" s="30"/>
      <c r="D27" s="31"/>
      <c r="E27" s="31"/>
      <c r="F27" s="31"/>
      <c r="G27" s="31"/>
      <c r="H27" s="31"/>
      <c r="I27" s="10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104"/>
      <c r="X27" s="112"/>
      <c r="Y27" s="112"/>
      <c r="Z27" s="112"/>
      <c r="AA27" s="112"/>
      <c r="AB27" s="69"/>
    </row>
    <row r="28" ht="13.95" spans="1:28">
      <c r="A28" s="97"/>
      <c r="B28" s="24"/>
      <c r="C28" s="25"/>
      <c r="D28" s="26"/>
      <c r="E28" s="26"/>
      <c r="F28" s="26"/>
      <c r="G28" s="26"/>
      <c r="H28" s="26"/>
      <c r="I28" s="10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03"/>
      <c r="X28" s="111">
        <v>0.5</v>
      </c>
      <c r="Y28" s="111">
        <v>0.38</v>
      </c>
      <c r="Z28" s="111">
        <v>1</v>
      </c>
      <c r="AA28" s="111"/>
      <c r="AB28" s="69"/>
    </row>
    <row r="29" ht="16.35" spans="1:28">
      <c r="A29" s="46" t="s">
        <v>39</v>
      </c>
      <c r="B29" s="47"/>
      <c r="C29" s="15">
        <f t="shared" ref="C29:X29" si="0">SUM(C9:C28)</f>
        <v>0.3125</v>
      </c>
      <c r="D29" s="16">
        <f t="shared" si="0"/>
        <v>0.01942</v>
      </c>
      <c r="E29" s="16">
        <f t="shared" si="0"/>
        <v>0.03836</v>
      </c>
      <c r="F29" s="16">
        <f t="shared" si="0"/>
        <v>0.0251</v>
      </c>
      <c r="G29" s="16">
        <f t="shared" si="0"/>
        <v>0.0693</v>
      </c>
      <c r="H29" s="16">
        <f t="shared" si="0"/>
        <v>0.003</v>
      </c>
      <c r="I29" s="101">
        <f t="shared" si="0"/>
        <v>0.0006</v>
      </c>
      <c r="J29" s="16">
        <f t="shared" si="0"/>
        <v>0.0418</v>
      </c>
      <c r="K29" s="16">
        <f t="shared" si="0"/>
        <v>0.0524</v>
      </c>
      <c r="L29" s="16">
        <f t="shared" si="0"/>
        <v>0.0204</v>
      </c>
      <c r="M29" s="16">
        <f t="shared" si="0"/>
        <v>0.045</v>
      </c>
      <c r="N29" s="16">
        <f t="shared" si="0"/>
        <v>0.0773</v>
      </c>
      <c r="O29" s="16">
        <f t="shared" si="0"/>
        <v>0.0254</v>
      </c>
      <c r="P29" s="16">
        <f t="shared" si="0"/>
        <v>0.0284</v>
      </c>
      <c r="Q29" s="16">
        <f t="shared" si="0"/>
        <v>0.00924</v>
      </c>
      <c r="R29" s="16">
        <f t="shared" si="0"/>
        <v>0.0818</v>
      </c>
      <c r="S29" s="16">
        <f t="shared" si="0"/>
        <v>0.0604</v>
      </c>
      <c r="T29" s="16">
        <f t="shared" si="0"/>
        <v>0.0422</v>
      </c>
      <c r="U29" s="16">
        <f t="shared" si="0"/>
        <v>0.1072</v>
      </c>
      <c r="V29" s="16">
        <f t="shared" si="0"/>
        <v>0.0112</v>
      </c>
      <c r="W29" s="16">
        <f t="shared" si="0"/>
        <v>13</v>
      </c>
      <c r="X29" s="16">
        <f t="shared" si="0"/>
        <v>0.5</v>
      </c>
      <c r="Y29" s="16">
        <v>0.38</v>
      </c>
      <c r="Z29" s="16">
        <v>1</v>
      </c>
      <c r="AA29" s="16">
        <v>5</v>
      </c>
      <c r="AB29" s="72"/>
    </row>
    <row r="30" ht="15.6" hidden="1" spans="1:28">
      <c r="A30" s="48" t="s">
        <v>40</v>
      </c>
      <c r="B30" s="49"/>
      <c r="C30" s="99">
        <f>80*C29</f>
        <v>25</v>
      </c>
      <c r="D30" s="99">
        <f t="shared" ref="D30:Z30" si="1">80*D29</f>
        <v>1.5536</v>
      </c>
      <c r="E30" s="99">
        <f t="shared" si="1"/>
        <v>3.0688</v>
      </c>
      <c r="F30" s="99">
        <f t="shared" si="1"/>
        <v>2.008</v>
      </c>
      <c r="G30" s="99">
        <f t="shared" si="1"/>
        <v>5.544</v>
      </c>
      <c r="H30" s="99">
        <f t="shared" si="1"/>
        <v>0.24</v>
      </c>
      <c r="I30" s="99">
        <f t="shared" si="1"/>
        <v>0.048</v>
      </c>
      <c r="J30" s="99">
        <f t="shared" si="1"/>
        <v>3.344</v>
      </c>
      <c r="K30" s="99">
        <f t="shared" si="1"/>
        <v>4.192</v>
      </c>
      <c r="L30" s="99">
        <f t="shared" si="1"/>
        <v>1.632</v>
      </c>
      <c r="M30" s="99">
        <f t="shared" si="1"/>
        <v>3.6</v>
      </c>
      <c r="N30" s="99">
        <f t="shared" si="1"/>
        <v>6.184</v>
      </c>
      <c r="O30" s="99">
        <f t="shared" si="1"/>
        <v>2.032</v>
      </c>
      <c r="P30" s="99">
        <f t="shared" si="1"/>
        <v>2.272</v>
      </c>
      <c r="Q30" s="99">
        <f t="shared" si="1"/>
        <v>0.7392</v>
      </c>
      <c r="R30" s="99">
        <f t="shared" si="1"/>
        <v>6.544</v>
      </c>
      <c r="S30" s="99">
        <f t="shared" si="1"/>
        <v>4.832</v>
      </c>
      <c r="T30" s="99">
        <f t="shared" si="1"/>
        <v>3.376</v>
      </c>
      <c r="U30" s="99">
        <f t="shared" si="1"/>
        <v>8.576</v>
      </c>
      <c r="V30" s="99">
        <f t="shared" si="1"/>
        <v>0.896</v>
      </c>
      <c r="W30" s="99">
        <v>13</v>
      </c>
      <c r="X30" s="99">
        <v>0.5</v>
      </c>
      <c r="Y30" s="99">
        <v>0.38</v>
      </c>
      <c r="Z30" s="99">
        <f>80*Z29</f>
        <v>80</v>
      </c>
      <c r="AA30" s="99">
        <v>5</v>
      </c>
      <c r="AB30" s="113"/>
    </row>
    <row r="31" ht="15.6" spans="1:28">
      <c r="A31" s="48" t="s">
        <v>40</v>
      </c>
      <c r="B31" s="49"/>
      <c r="C31" s="50">
        <f t="shared" ref="C31:V31" si="2">ROUND(C30,2)</f>
        <v>25</v>
      </c>
      <c r="D31" s="52">
        <f t="shared" si="2"/>
        <v>1.55</v>
      </c>
      <c r="E31" s="52">
        <f t="shared" si="2"/>
        <v>3.07</v>
      </c>
      <c r="F31" s="52">
        <f t="shared" si="2"/>
        <v>2.01</v>
      </c>
      <c r="G31" s="52">
        <f t="shared" si="2"/>
        <v>5.54</v>
      </c>
      <c r="H31" s="52">
        <f t="shared" si="2"/>
        <v>0.24</v>
      </c>
      <c r="I31" s="52">
        <f t="shared" si="2"/>
        <v>0.05</v>
      </c>
      <c r="J31" s="52">
        <f t="shared" si="2"/>
        <v>3.34</v>
      </c>
      <c r="K31" s="52">
        <f t="shared" si="2"/>
        <v>4.19</v>
      </c>
      <c r="L31" s="52">
        <f t="shared" si="2"/>
        <v>1.63</v>
      </c>
      <c r="M31" s="52">
        <f t="shared" si="2"/>
        <v>3.6</v>
      </c>
      <c r="N31" s="61">
        <f t="shared" si="2"/>
        <v>6.18</v>
      </c>
      <c r="O31" s="61">
        <f t="shared" si="2"/>
        <v>2.03</v>
      </c>
      <c r="P31" s="61">
        <f t="shared" si="2"/>
        <v>2.27</v>
      </c>
      <c r="Q31" s="61">
        <f t="shared" si="2"/>
        <v>0.74</v>
      </c>
      <c r="R31" s="61">
        <f t="shared" si="2"/>
        <v>6.54</v>
      </c>
      <c r="S31" s="61">
        <f t="shared" si="2"/>
        <v>4.83</v>
      </c>
      <c r="T31" s="61">
        <f t="shared" si="2"/>
        <v>3.38</v>
      </c>
      <c r="U31" s="61">
        <f t="shared" si="2"/>
        <v>8.58</v>
      </c>
      <c r="V31" s="61">
        <f t="shared" si="2"/>
        <v>0.9</v>
      </c>
      <c r="W31" s="61">
        <v>13</v>
      </c>
      <c r="X31" s="61">
        <v>0.5</v>
      </c>
      <c r="Y31" s="61">
        <v>0.38</v>
      </c>
      <c r="Z31" s="61">
        <v>1</v>
      </c>
      <c r="AA31" s="61">
        <v>5</v>
      </c>
      <c r="AB31" s="75"/>
    </row>
    <row r="32" ht="15.6" spans="1:28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135</v>
      </c>
      <c r="G32" s="51">
        <v>40</v>
      </c>
      <c r="H32" s="52">
        <v>1500</v>
      </c>
      <c r="I32" s="51">
        <v>1850</v>
      </c>
      <c r="J32" s="51">
        <v>62.37</v>
      </c>
      <c r="K32" s="51">
        <v>39.5</v>
      </c>
      <c r="L32" s="61">
        <v>250</v>
      </c>
      <c r="M32" s="52">
        <v>133.33</v>
      </c>
      <c r="N32" s="52">
        <v>35</v>
      </c>
      <c r="O32" s="52">
        <v>52</v>
      </c>
      <c r="P32" s="61">
        <v>62</v>
      </c>
      <c r="Q32" s="61">
        <v>200</v>
      </c>
      <c r="R32" s="52">
        <v>240</v>
      </c>
      <c r="S32" s="61">
        <v>300</v>
      </c>
      <c r="T32" s="61">
        <v>95</v>
      </c>
      <c r="U32" s="61">
        <v>90</v>
      </c>
      <c r="V32" s="61">
        <v>367</v>
      </c>
      <c r="W32" s="61">
        <v>8</v>
      </c>
      <c r="X32" s="74">
        <v>13</v>
      </c>
      <c r="Y32" s="74">
        <v>680</v>
      </c>
      <c r="Z32" s="74">
        <v>18</v>
      </c>
      <c r="AA32" s="74">
        <v>2.7</v>
      </c>
      <c r="AB32" s="19"/>
    </row>
    <row r="33" ht="16.35" spans="1:28">
      <c r="A33" s="53" t="s">
        <v>42</v>
      </c>
      <c r="B33" s="54"/>
      <c r="C33" s="55">
        <f t="shared" ref="C33:AA33" si="3">C31*C32</f>
        <v>1800</v>
      </c>
      <c r="D33" s="55">
        <f t="shared" si="3"/>
        <v>1085</v>
      </c>
      <c r="E33" s="55">
        <f t="shared" si="3"/>
        <v>214.9</v>
      </c>
      <c r="F33" s="55">
        <f t="shared" si="3"/>
        <v>271.35</v>
      </c>
      <c r="G33" s="55">
        <f t="shared" si="3"/>
        <v>221.6</v>
      </c>
      <c r="H33" s="55">
        <f t="shared" si="3"/>
        <v>360</v>
      </c>
      <c r="I33" s="55">
        <f t="shared" si="3"/>
        <v>92.5</v>
      </c>
      <c r="J33" s="55">
        <f t="shared" si="3"/>
        <v>208.3158</v>
      </c>
      <c r="K33" s="55">
        <f t="shared" si="3"/>
        <v>165.505</v>
      </c>
      <c r="L33" s="55">
        <f t="shared" si="3"/>
        <v>407.5</v>
      </c>
      <c r="M33" s="55">
        <f t="shared" si="3"/>
        <v>479.988</v>
      </c>
      <c r="N33" s="55">
        <f t="shared" si="3"/>
        <v>216.3</v>
      </c>
      <c r="O33" s="55">
        <f t="shared" si="3"/>
        <v>105.56</v>
      </c>
      <c r="P33" s="55">
        <f t="shared" si="3"/>
        <v>140.74</v>
      </c>
      <c r="Q33" s="55">
        <f t="shared" si="3"/>
        <v>148</v>
      </c>
      <c r="R33" s="55">
        <f t="shared" si="3"/>
        <v>1569.6</v>
      </c>
      <c r="S33" s="55">
        <f t="shared" si="3"/>
        <v>1449</v>
      </c>
      <c r="T33" s="55">
        <f t="shared" si="3"/>
        <v>321.1</v>
      </c>
      <c r="U33" s="55">
        <f t="shared" si="3"/>
        <v>772.2</v>
      </c>
      <c r="V33" s="55">
        <f t="shared" si="3"/>
        <v>330.3</v>
      </c>
      <c r="W33" s="55">
        <f t="shared" si="3"/>
        <v>104</v>
      </c>
      <c r="X33" s="55">
        <f t="shared" si="3"/>
        <v>6.5</v>
      </c>
      <c r="Y33" s="55">
        <f t="shared" si="3"/>
        <v>258.4</v>
      </c>
      <c r="Z33" s="55">
        <f t="shared" si="3"/>
        <v>18</v>
      </c>
      <c r="AA33" s="55">
        <f t="shared" si="3"/>
        <v>13.5</v>
      </c>
      <c r="AB33" s="76">
        <f>SUM(C33:AA33)</f>
        <v>10759.8588</v>
      </c>
    </row>
    <row r="34" ht="15.6" spans="1:28">
      <c r="A34" s="56"/>
      <c r="B34" s="5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57">
        <f>AB33/AB2</f>
        <v>134.498235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9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7"/>
  <sheetViews>
    <sheetView workbookViewId="0">
      <pane ySplit="7" topLeftCell="A14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8.2222222222222" customWidth="1"/>
    <col min="3" max="3" width="7.11111111111111" customWidth="1"/>
    <col min="4" max="4" width="6.88888888888889" customWidth="1"/>
    <col min="5" max="5" width="6.55555555555556" customWidth="1"/>
    <col min="6" max="6" width="6.33333333333333" customWidth="1"/>
    <col min="7" max="7" width="7.11111111111111" customWidth="1"/>
    <col min="8" max="8" width="7.33333333333333" customWidth="1"/>
    <col min="9" max="9" width="6.22222222222222" customWidth="1"/>
    <col min="10" max="10" width="6" customWidth="1"/>
    <col min="11" max="14" width="6.11111111111111" customWidth="1"/>
    <col min="15" max="15" width="6.44444444444444" customWidth="1"/>
    <col min="16" max="16" width="6.55555555555556" customWidth="1"/>
    <col min="17" max="17" width="7" customWidth="1"/>
    <col min="18" max="19" width="6.22222222222222" customWidth="1"/>
    <col min="20" max="20" width="7.33333333333333" customWidth="1"/>
    <col min="21" max="21" width="6.22222222222222" customWidth="1"/>
    <col min="22" max="22" width="6.33333333333333" customWidth="1"/>
    <col min="23" max="23" width="5.55555555555556" customWidth="1"/>
    <col min="24" max="24" width="6.44444444444444" customWidth="1"/>
    <col min="25" max="25" width="6.33333333333333" customWidth="1"/>
    <col min="26" max="26" width="8.22222222222222" customWidth="1"/>
  </cols>
  <sheetData>
    <row r="1" s="1" customFormat="1" ht="22" customHeight="1" spans="1:1">
      <c r="A1" s="1" t="s">
        <v>0</v>
      </c>
    </row>
    <row r="2" customHeight="1" spans="1:26">
      <c r="A2" s="2"/>
      <c r="B2" s="3" t="s">
        <v>147</v>
      </c>
      <c r="C2" s="4" t="s">
        <v>2</v>
      </c>
      <c r="D2" s="4" t="s">
        <v>3</v>
      </c>
      <c r="E2" s="4" t="s">
        <v>5</v>
      </c>
      <c r="F2" s="4" t="s">
        <v>47</v>
      </c>
      <c r="G2" s="4" t="s">
        <v>7</v>
      </c>
      <c r="H2" s="4" t="s">
        <v>80</v>
      </c>
      <c r="I2" s="4" t="s">
        <v>9</v>
      </c>
      <c r="J2" s="4" t="s">
        <v>10</v>
      </c>
      <c r="K2" s="4" t="s">
        <v>83</v>
      </c>
      <c r="L2" s="4" t="s">
        <v>8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51</v>
      </c>
      <c r="S2" s="4" t="s">
        <v>4</v>
      </c>
      <c r="T2" s="4" t="s">
        <v>48</v>
      </c>
      <c r="U2" s="4" t="s">
        <v>19</v>
      </c>
      <c r="V2" s="4" t="s">
        <v>20</v>
      </c>
      <c r="W2" s="4" t="s">
        <v>53</v>
      </c>
      <c r="X2" s="4" t="s">
        <v>21</v>
      </c>
      <c r="Y2" s="4" t="s">
        <v>50</v>
      </c>
      <c r="Z2" s="62">
        <v>86</v>
      </c>
    </row>
    <row r="3" spans="1:26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3"/>
    </row>
    <row r="4" spans="1:26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3"/>
    </row>
    <row r="5" ht="12" customHeight="1" spans="1:26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3"/>
    </row>
    <row r="6" spans="1:26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3"/>
    </row>
    <row r="7" ht="28" customHeight="1" spans="1:26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64"/>
    </row>
    <row r="8" ht="16" customHeight="1" spans="1:26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65" t="s">
        <v>24</v>
      </c>
    </row>
    <row r="9" spans="1:26">
      <c r="A9" s="13" t="s">
        <v>25</v>
      </c>
      <c r="B9" s="14" t="s">
        <v>55</v>
      </c>
      <c r="C9" s="15">
        <v>0.1446</v>
      </c>
      <c r="D9" s="16"/>
      <c r="E9" s="16">
        <v>0.005</v>
      </c>
      <c r="F9" s="16">
        <v>0.0186</v>
      </c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66"/>
      <c r="X9" s="66"/>
      <c r="Y9" s="66"/>
      <c r="Z9" s="67" t="s">
        <v>121</v>
      </c>
    </row>
    <row r="10" spans="1:26">
      <c r="A10" s="18"/>
      <c r="B10" s="19" t="s">
        <v>29</v>
      </c>
      <c r="C10" s="20"/>
      <c r="D10" s="21"/>
      <c r="E10" s="21">
        <v>0.00684</v>
      </c>
      <c r="F10" s="21"/>
      <c r="G10" s="22">
        <v>0.00058</v>
      </c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68"/>
      <c r="X10" s="68"/>
      <c r="Y10" s="68"/>
      <c r="Z10" s="69"/>
    </row>
    <row r="11" spans="1:26">
      <c r="A11" s="18"/>
      <c r="B11" s="91" t="s">
        <v>28</v>
      </c>
      <c r="C11" s="20"/>
      <c r="D11" s="21">
        <v>0.0092</v>
      </c>
      <c r="E11" s="21"/>
      <c r="F11" s="21"/>
      <c r="G11" s="22"/>
      <c r="H11" s="22"/>
      <c r="I11" s="21">
        <v>0.0304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68"/>
      <c r="X11" s="68"/>
      <c r="Y11" s="68"/>
      <c r="Z11" s="69"/>
    </row>
    <row r="12" spans="1:26">
      <c r="A12" s="18"/>
      <c r="B12" s="19"/>
      <c r="C12" s="20"/>
      <c r="D12" s="21"/>
      <c r="E12" s="21"/>
      <c r="F12" s="21"/>
      <c r="G12" s="22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68"/>
      <c r="X12" s="68"/>
      <c r="Y12" s="68"/>
      <c r="Z12" s="69"/>
    </row>
    <row r="13" ht="13.95" spans="1:26">
      <c r="A13" s="23"/>
      <c r="B13" s="24"/>
      <c r="C13" s="25"/>
      <c r="D13" s="26"/>
      <c r="E13" s="26"/>
      <c r="F13" s="26"/>
      <c r="G13" s="27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70"/>
      <c r="X13" s="70"/>
      <c r="Y13" s="70"/>
      <c r="Z13" s="69"/>
    </row>
    <row r="14" spans="1:26">
      <c r="A14" s="13" t="s">
        <v>30</v>
      </c>
      <c r="B14" s="14" t="s">
        <v>126</v>
      </c>
      <c r="C14" s="143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0.1395</v>
      </c>
      <c r="U14" s="16"/>
      <c r="V14" s="16"/>
      <c r="W14" s="66"/>
      <c r="X14" s="66"/>
      <c r="Y14" s="146"/>
      <c r="Z14" s="69"/>
    </row>
    <row r="15" spans="1:26">
      <c r="A15" s="18"/>
      <c r="B15" s="19"/>
      <c r="C15" s="144"/>
      <c r="D15" s="21"/>
      <c r="E15" s="21"/>
      <c r="F15" s="21"/>
      <c r="G15" s="22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68"/>
      <c r="X15" s="68"/>
      <c r="Y15" s="147"/>
      <c r="Z15" s="69"/>
    </row>
    <row r="16" spans="1:26">
      <c r="A16" s="18"/>
      <c r="B16" s="19"/>
      <c r="C16" s="144"/>
      <c r="D16" s="21"/>
      <c r="E16" s="21"/>
      <c r="F16" s="21"/>
      <c r="G16" s="22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68"/>
      <c r="X16" s="68"/>
      <c r="Y16" s="147"/>
      <c r="Z16" s="69"/>
    </row>
    <row r="17" ht="13.95" spans="1:26">
      <c r="A17" s="28"/>
      <c r="B17" s="29"/>
      <c r="C17" s="145"/>
      <c r="D17" s="26"/>
      <c r="E17" s="26"/>
      <c r="F17" s="26"/>
      <c r="G17" s="27"/>
      <c r="H17" s="2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70"/>
      <c r="X17" s="70"/>
      <c r="Y17" s="148"/>
      <c r="Z17" s="69"/>
    </row>
    <row r="18" ht="16" customHeight="1" spans="1:26">
      <c r="A18" s="33" t="s">
        <v>31</v>
      </c>
      <c r="B18" s="34" t="s">
        <v>88</v>
      </c>
      <c r="C18" s="128"/>
      <c r="D18" s="129"/>
      <c r="E18" s="129"/>
      <c r="F18" s="129"/>
      <c r="G18" s="134"/>
      <c r="H18" s="129">
        <v>0.0181</v>
      </c>
      <c r="I18" s="129"/>
      <c r="J18" s="129"/>
      <c r="K18" s="129"/>
      <c r="L18" s="129"/>
      <c r="M18" s="129">
        <v>0.0712</v>
      </c>
      <c r="N18" s="129">
        <v>0.0112</v>
      </c>
      <c r="O18" s="129">
        <v>0.011</v>
      </c>
      <c r="P18" s="129">
        <v>0.0023</v>
      </c>
      <c r="Q18" s="129"/>
      <c r="R18" s="129">
        <v>0.0713</v>
      </c>
      <c r="S18" s="129">
        <v>0.005</v>
      </c>
      <c r="T18" s="129"/>
      <c r="U18" s="129">
        <v>0.0083</v>
      </c>
      <c r="V18" s="129"/>
      <c r="W18" s="136"/>
      <c r="X18" s="136"/>
      <c r="Y18" s="136"/>
      <c r="Z18" s="69"/>
    </row>
    <row r="19" ht="15" customHeight="1" spans="1:26">
      <c r="A19" s="35"/>
      <c r="B19" s="96" t="s">
        <v>33</v>
      </c>
      <c r="C19" s="20"/>
      <c r="D19" s="21"/>
      <c r="E19" s="21"/>
      <c r="F19" s="21"/>
      <c r="G19" s="22"/>
      <c r="H19" s="16"/>
      <c r="I19" s="21"/>
      <c r="J19" s="21"/>
      <c r="K19" s="21"/>
      <c r="L19" s="21"/>
      <c r="M19" s="21"/>
      <c r="N19" s="21">
        <v>0.01</v>
      </c>
      <c r="O19" s="21">
        <v>0.0124</v>
      </c>
      <c r="P19" s="21">
        <v>0.00343</v>
      </c>
      <c r="Q19" s="21">
        <v>0.0812</v>
      </c>
      <c r="R19" s="21"/>
      <c r="S19" s="21"/>
      <c r="T19" s="21"/>
      <c r="U19" s="21">
        <v>0.0041</v>
      </c>
      <c r="V19" s="21">
        <v>0.0031</v>
      </c>
      <c r="W19" s="68"/>
      <c r="X19" s="68"/>
      <c r="Y19" s="68"/>
      <c r="Z19" s="69"/>
    </row>
    <row r="20" spans="1:26">
      <c r="A20" s="35"/>
      <c r="B20" s="96" t="s">
        <v>127</v>
      </c>
      <c r="C20" s="20">
        <v>0.04</v>
      </c>
      <c r="D20" s="21">
        <v>0.0054</v>
      </c>
      <c r="E20" s="21"/>
      <c r="F20" s="21"/>
      <c r="G20" s="22"/>
      <c r="H20" s="129"/>
      <c r="I20" s="21"/>
      <c r="J20" s="21"/>
      <c r="K20" s="21"/>
      <c r="L20" s="21"/>
      <c r="M20" s="21">
        <v>0.1581</v>
      </c>
      <c r="N20" s="21"/>
      <c r="O20" s="21"/>
      <c r="P20" s="21"/>
      <c r="Q20" s="21"/>
      <c r="R20" s="21"/>
      <c r="S20" s="21"/>
      <c r="T20" s="21"/>
      <c r="U20" s="21"/>
      <c r="V20" s="21"/>
      <c r="W20" s="68"/>
      <c r="X20" s="68"/>
      <c r="Y20" s="68"/>
      <c r="Z20" s="69"/>
    </row>
    <row r="21" spans="1:26">
      <c r="A21" s="35"/>
      <c r="B21" s="41" t="s">
        <v>117</v>
      </c>
      <c r="C21" s="20"/>
      <c r="D21" s="21"/>
      <c r="E21" s="21">
        <v>0.008444</v>
      </c>
      <c r="F21" s="21"/>
      <c r="G21" s="22"/>
      <c r="H21" s="22"/>
      <c r="I21" s="21"/>
      <c r="J21" s="21"/>
      <c r="K21" s="21">
        <v>0.0116</v>
      </c>
      <c r="L21" s="21">
        <v>0.0441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68"/>
      <c r="X21" s="68"/>
      <c r="Y21" s="68"/>
      <c r="Z21" s="69"/>
    </row>
    <row r="22" spans="1:26">
      <c r="A22" s="35"/>
      <c r="B22" s="37" t="s">
        <v>36</v>
      </c>
      <c r="C22" s="20"/>
      <c r="D22" s="21"/>
      <c r="E22" s="21"/>
      <c r="F22" s="21"/>
      <c r="G22" s="22"/>
      <c r="H22" s="22"/>
      <c r="I22" s="21"/>
      <c r="J22" s="21">
        <v>0.0524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68"/>
      <c r="X22" s="68"/>
      <c r="Y22" s="68"/>
      <c r="Z22" s="69"/>
    </row>
    <row r="23" ht="13.95" spans="1:26">
      <c r="A23" s="38"/>
      <c r="B23" s="39"/>
      <c r="C23" s="25"/>
      <c r="D23" s="26"/>
      <c r="E23" s="26"/>
      <c r="F23" s="26"/>
      <c r="G23" s="27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70"/>
      <c r="X23" s="70"/>
      <c r="Y23" s="70"/>
      <c r="Z23" s="69"/>
    </row>
    <row r="24" spans="1:26">
      <c r="A24" s="33" t="s">
        <v>37</v>
      </c>
      <c r="B24" s="40" t="s">
        <v>61</v>
      </c>
      <c r="C24" s="15">
        <v>0.0247</v>
      </c>
      <c r="D24" s="16"/>
      <c r="E24" s="16">
        <v>0.0054</v>
      </c>
      <c r="F24" s="16"/>
      <c r="G24" s="17"/>
      <c r="H24" s="17"/>
      <c r="I24" s="16"/>
      <c r="J24" s="16"/>
      <c r="K24" s="16"/>
      <c r="L24" s="16"/>
      <c r="M24" s="16"/>
      <c r="N24" s="16"/>
      <c r="O24" s="16"/>
      <c r="P24" s="16">
        <v>0.0123</v>
      </c>
      <c r="Q24" s="16"/>
      <c r="R24" s="16"/>
      <c r="S24" s="16"/>
      <c r="T24" s="16"/>
      <c r="U24" s="16"/>
      <c r="V24" s="16">
        <v>0.0454</v>
      </c>
      <c r="W24" s="66">
        <v>1</v>
      </c>
      <c r="X24" s="66">
        <v>10</v>
      </c>
      <c r="Y24" s="66">
        <v>0.03484</v>
      </c>
      <c r="Z24" s="69"/>
    </row>
    <row r="25" spans="1:26">
      <c r="A25" s="35"/>
      <c r="B25" s="41" t="s">
        <v>29</v>
      </c>
      <c r="C25" s="20"/>
      <c r="D25" s="21"/>
      <c r="E25" s="21">
        <v>0.00744</v>
      </c>
      <c r="F25" s="21"/>
      <c r="G25" s="22">
        <v>0.0006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68"/>
      <c r="X25" s="68"/>
      <c r="Y25" s="68"/>
      <c r="Z25" s="69"/>
    </row>
    <row r="26" spans="1:26">
      <c r="A26" s="35"/>
      <c r="B26" s="42"/>
      <c r="C26" s="43"/>
      <c r="D26" s="44"/>
      <c r="E26" s="44"/>
      <c r="F26" s="44"/>
      <c r="G26" s="45"/>
      <c r="H26" s="4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71"/>
      <c r="X26" s="71"/>
      <c r="Y26" s="71"/>
      <c r="Z26" s="69"/>
    </row>
    <row r="27" spans="1:26">
      <c r="A27" s="35"/>
      <c r="B27" s="42"/>
      <c r="C27" s="43"/>
      <c r="D27" s="44"/>
      <c r="E27" s="44"/>
      <c r="F27" s="44"/>
      <c r="G27" s="45"/>
      <c r="H27" s="4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71"/>
      <c r="X27" s="71"/>
      <c r="Y27" s="71"/>
      <c r="Z27" s="69"/>
    </row>
    <row r="28" ht="13.95" spans="1:26">
      <c r="A28" s="38"/>
      <c r="B28" s="24"/>
      <c r="C28" s="25"/>
      <c r="D28" s="26"/>
      <c r="E28" s="26"/>
      <c r="F28" s="26"/>
      <c r="G28" s="27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70"/>
      <c r="X28" s="70"/>
      <c r="Y28" s="70"/>
      <c r="Z28" s="72"/>
    </row>
    <row r="29" ht="15.6" spans="1:26">
      <c r="A29" s="46" t="s">
        <v>39</v>
      </c>
      <c r="B29" s="47"/>
      <c r="C29" s="15">
        <f t="shared" ref="C29:V29" si="0">SUM(C9:C28)</f>
        <v>0.2093</v>
      </c>
      <c r="D29" s="16">
        <f t="shared" si="0"/>
        <v>0.0146</v>
      </c>
      <c r="E29" s="16">
        <f t="shared" si="0"/>
        <v>0.033124</v>
      </c>
      <c r="F29" s="16">
        <f t="shared" si="0"/>
        <v>0.0186</v>
      </c>
      <c r="G29" s="17">
        <f t="shared" si="0"/>
        <v>0.00118</v>
      </c>
      <c r="H29" s="17">
        <f t="shared" si="0"/>
        <v>0.0181</v>
      </c>
      <c r="I29" s="16">
        <f t="shared" si="0"/>
        <v>0.0304</v>
      </c>
      <c r="J29" s="16">
        <f t="shared" si="0"/>
        <v>0.0524</v>
      </c>
      <c r="K29" s="16">
        <f t="shared" si="0"/>
        <v>0.0116</v>
      </c>
      <c r="L29" s="16">
        <f t="shared" si="0"/>
        <v>0.0441</v>
      </c>
      <c r="M29" s="16">
        <f t="shared" si="0"/>
        <v>0.2293</v>
      </c>
      <c r="N29" s="16">
        <f t="shared" si="0"/>
        <v>0.0212</v>
      </c>
      <c r="O29" s="16">
        <f t="shared" si="0"/>
        <v>0.0234</v>
      </c>
      <c r="P29" s="16">
        <f t="shared" si="0"/>
        <v>0.01803</v>
      </c>
      <c r="Q29" s="16">
        <f t="shared" si="0"/>
        <v>0.0812</v>
      </c>
      <c r="R29" s="16">
        <f t="shared" si="0"/>
        <v>0.0713</v>
      </c>
      <c r="S29" s="16">
        <f t="shared" si="0"/>
        <v>0.005</v>
      </c>
      <c r="T29" s="16">
        <f t="shared" si="0"/>
        <v>0.1395</v>
      </c>
      <c r="U29" s="16">
        <f t="shared" si="0"/>
        <v>0.0124</v>
      </c>
      <c r="V29" s="16">
        <f t="shared" si="0"/>
        <v>0.0485</v>
      </c>
      <c r="W29" s="16">
        <v>1</v>
      </c>
      <c r="X29" s="16">
        <v>10</v>
      </c>
      <c r="Y29" s="16">
        <f>SUM(Y9:Y28)</f>
        <v>0.03484</v>
      </c>
      <c r="Z29" s="14"/>
    </row>
    <row r="30" ht="15.6" hidden="1" spans="1:26">
      <c r="A30" s="48" t="s">
        <v>40</v>
      </c>
      <c r="B30" s="49"/>
      <c r="C30" s="20">
        <f t="shared" ref="C30:L30" si="1">86*C29</f>
        <v>17.9998</v>
      </c>
      <c r="D30" s="20">
        <f t="shared" si="1"/>
        <v>1.2556</v>
      </c>
      <c r="E30" s="20">
        <f t="shared" si="1"/>
        <v>2.848664</v>
      </c>
      <c r="F30" s="20">
        <f t="shared" si="1"/>
        <v>1.5996</v>
      </c>
      <c r="G30" s="20">
        <f t="shared" si="1"/>
        <v>0.10148</v>
      </c>
      <c r="H30" s="20">
        <f t="shared" si="1"/>
        <v>1.5566</v>
      </c>
      <c r="I30" s="20">
        <f t="shared" si="1"/>
        <v>2.6144</v>
      </c>
      <c r="J30" s="20">
        <f t="shared" si="1"/>
        <v>4.5064</v>
      </c>
      <c r="K30" s="20">
        <f t="shared" si="1"/>
        <v>0.9976</v>
      </c>
      <c r="L30" s="20">
        <f t="shared" si="1"/>
        <v>3.7926</v>
      </c>
      <c r="M30" s="20">
        <f t="shared" ref="M30:X30" si="2">86*M29</f>
        <v>19.7198</v>
      </c>
      <c r="N30" s="20">
        <f t="shared" si="2"/>
        <v>1.8232</v>
      </c>
      <c r="O30" s="20">
        <f t="shared" si="2"/>
        <v>2.0124</v>
      </c>
      <c r="P30" s="20">
        <f t="shared" si="2"/>
        <v>1.55058</v>
      </c>
      <c r="Q30" s="20">
        <f t="shared" si="2"/>
        <v>6.9832</v>
      </c>
      <c r="R30" s="20">
        <f t="shared" si="2"/>
        <v>6.1318</v>
      </c>
      <c r="S30" s="20">
        <f t="shared" si="2"/>
        <v>0.43</v>
      </c>
      <c r="T30" s="20">
        <f t="shared" si="2"/>
        <v>11.997</v>
      </c>
      <c r="U30" s="20">
        <f t="shared" si="2"/>
        <v>1.0664</v>
      </c>
      <c r="V30" s="20">
        <f t="shared" si="2"/>
        <v>4.171</v>
      </c>
      <c r="W30" s="20">
        <v>1</v>
      </c>
      <c r="X30" s="20">
        <v>10</v>
      </c>
      <c r="Y30" s="20">
        <f>86*Y29</f>
        <v>2.99624</v>
      </c>
      <c r="Z30" s="73"/>
    </row>
    <row r="31" ht="15.6" spans="1:26">
      <c r="A31" s="48" t="s">
        <v>40</v>
      </c>
      <c r="B31" s="49"/>
      <c r="C31" s="50">
        <f t="shared" ref="C31:S31" si="3">ROUND(C30,2)</f>
        <v>18</v>
      </c>
      <c r="D31" s="52">
        <f t="shared" si="3"/>
        <v>1.26</v>
      </c>
      <c r="E31" s="52">
        <f t="shared" si="3"/>
        <v>2.85</v>
      </c>
      <c r="F31" s="52">
        <f t="shared" si="3"/>
        <v>1.6</v>
      </c>
      <c r="G31" s="52">
        <f t="shared" si="3"/>
        <v>0.1</v>
      </c>
      <c r="H31" s="52">
        <f t="shared" si="3"/>
        <v>1.56</v>
      </c>
      <c r="I31" s="52">
        <f t="shared" si="3"/>
        <v>2.61</v>
      </c>
      <c r="J31" s="52">
        <f t="shared" si="3"/>
        <v>4.51</v>
      </c>
      <c r="K31" s="52">
        <f t="shared" si="3"/>
        <v>1</v>
      </c>
      <c r="L31" s="52">
        <f t="shared" si="3"/>
        <v>3.79</v>
      </c>
      <c r="M31" s="52">
        <f t="shared" si="3"/>
        <v>19.72</v>
      </c>
      <c r="N31" s="61">
        <f t="shared" si="3"/>
        <v>1.82</v>
      </c>
      <c r="O31" s="61">
        <f t="shared" si="3"/>
        <v>2.01</v>
      </c>
      <c r="P31" s="61">
        <f t="shared" si="3"/>
        <v>1.55</v>
      </c>
      <c r="Q31" s="61">
        <f t="shared" si="3"/>
        <v>6.98</v>
      </c>
      <c r="R31" s="61">
        <f t="shared" si="3"/>
        <v>6.13</v>
      </c>
      <c r="S31" s="61">
        <f t="shared" si="3"/>
        <v>0.43</v>
      </c>
      <c r="T31" s="61">
        <v>24</v>
      </c>
      <c r="U31" s="61">
        <f t="shared" ref="U31:Y31" si="4">ROUND(U30,2)</f>
        <v>1.07</v>
      </c>
      <c r="V31" s="61">
        <f t="shared" si="4"/>
        <v>4.17</v>
      </c>
      <c r="W31" s="61">
        <v>1</v>
      </c>
      <c r="X31" s="61">
        <v>10</v>
      </c>
      <c r="Y31" s="61">
        <f t="shared" si="4"/>
        <v>3</v>
      </c>
      <c r="Z31" s="73"/>
    </row>
    <row r="32" ht="15.6" spans="1:26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185</v>
      </c>
      <c r="G32" s="51">
        <v>1850</v>
      </c>
      <c r="H32" s="52">
        <v>350</v>
      </c>
      <c r="I32" s="51">
        <v>62.37</v>
      </c>
      <c r="J32" s="51">
        <v>39.5</v>
      </c>
      <c r="K32" s="52">
        <v>350</v>
      </c>
      <c r="L32" s="52">
        <v>90</v>
      </c>
      <c r="M32" s="52">
        <v>35</v>
      </c>
      <c r="N32" s="52">
        <v>52</v>
      </c>
      <c r="O32" s="61">
        <v>62</v>
      </c>
      <c r="P32" s="61">
        <v>200</v>
      </c>
      <c r="Q32" s="52">
        <v>240</v>
      </c>
      <c r="R32" s="61">
        <v>121</v>
      </c>
      <c r="S32" s="61">
        <v>56.25</v>
      </c>
      <c r="T32" s="61">
        <v>42</v>
      </c>
      <c r="U32" s="61">
        <v>367</v>
      </c>
      <c r="V32" s="61">
        <v>95</v>
      </c>
      <c r="W32" s="74">
        <v>18</v>
      </c>
      <c r="X32" s="61">
        <v>8</v>
      </c>
      <c r="Y32" s="74">
        <v>100</v>
      </c>
      <c r="Z32" s="75"/>
    </row>
    <row r="33" ht="16.35" spans="1:26">
      <c r="A33" s="53" t="s">
        <v>42</v>
      </c>
      <c r="B33" s="54"/>
      <c r="C33" s="55">
        <f t="shared" ref="C33:L33" si="5">C31*C32</f>
        <v>1296</v>
      </c>
      <c r="D33" s="55">
        <f t="shared" si="5"/>
        <v>882</v>
      </c>
      <c r="E33" s="55">
        <f t="shared" si="5"/>
        <v>199.5</v>
      </c>
      <c r="F33" s="55">
        <f t="shared" si="5"/>
        <v>296</v>
      </c>
      <c r="G33" s="55">
        <f t="shared" si="5"/>
        <v>185</v>
      </c>
      <c r="H33" s="55">
        <f t="shared" si="5"/>
        <v>546</v>
      </c>
      <c r="I33" s="55">
        <f t="shared" si="5"/>
        <v>162.7857</v>
      </c>
      <c r="J33" s="55">
        <f t="shared" si="5"/>
        <v>178.145</v>
      </c>
      <c r="K33" s="55">
        <f t="shared" si="5"/>
        <v>350</v>
      </c>
      <c r="L33" s="55">
        <f t="shared" si="5"/>
        <v>341.1</v>
      </c>
      <c r="M33" s="55">
        <f t="shared" ref="M33:Y33" si="6">M31*M32</f>
        <v>690.2</v>
      </c>
      <c r="N33" s="55">
        <f t="shared" si="6"/>
        <v>94.64</v>
      </c>
      <c r="O33" s="55">
        <f t="shared" si="6"/>
        <v>124.62</v>
      </c>
      <c r="P33" s="55">
        <f t="shared" si="6"/>
        <v>310</v>
      </c>
      <c r="Q33" s="55">
        <f t="shared" si="6"/>
        <v>1675.2</v>
      </c>
      <c r="R33" s="55">
        <f t="shared" si="6"/>
        <v>741.73</v>
      </c>
      <c r="S33" s="55">
        <f t="shared" si="6"/>
        <v>24.1875</v>
      </c>
      <c r="T33" s="55">
        <f t="shared" si="6"/>
        <v>1008</v>
      </c>
      <c r="U33" s="55">
        <f t="shared" si="6"/>
        <v>392.69</v>
      </c>
      <c r="V33" s="55">
        <f t="shared" si="6"/>
        <v>396.15</v>
      </c>
      <c r="W33" s="55">
        <f t="shared" si="6"/>
        <v>18</v>
      </c>
      <c r="X33" s="55">
        <f t="shared" si="6"/>
        <v>80</v>
      </c>
      <c r="Y33" s="55">
        <f t="shared" si="6"/>
        <v>300</v>
      </c>
      <c r="Z33" s="76">
        <f>SUM(C33:Y33)</f>
        <v>10291.9482</v>
      </c>
    </row>
    <row r="34" ht="15.6" spans="1:26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>
        <f>Z33/Z2</f>
        <v>119.67381627907</v>
      </c>
    </row>
    <row r="35" customFormat="1" ht="27" customHeight="1" spans="2:19">
      <c r="B35" s="60" t="s">
        <v>43</v>
      </c>
      <c r="R35" s="57"/>
      <c r="S35" s="59"/>
    </row>
    <row r="36" customFormat="1" ht="27" customHeight="1" spans="2:19">
      <c r="B36" s="60" t="s">
        <v>44</v>
      </c>
      <c r="R36" s="57"/>
      <c r="S36" s="59"/>
    </row>
    <row r="37" customFormat="1" ht="27" customHeight="1" spans="2:2">
      <c r="B37" s="60" t="s">
        <v>45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7"/>
  <sheetViews>
    <sheetView tabSelected="1"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6.77777777777778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6.44444444444444" customWidth="1"/>
    <col min="13" max="13" width="5.55555555555556" customWidth="1"/>
    <col min="14" max="14" width="6.22222222222222" customWidth="1"/>
    <col min="15" max="15" width="6.11111111111111" customWidth="1"/>
    <col min="16" max="16" width="7" customWidth="1"/>
    <col min="17" max="17" width="6.44444444444444" customWidth="1"/>
    <col min="18" max="18" width="6.55555555555556" customWidth="1"/>
    <col min="19" max="20" width="6.33333333333333" customWidth="1"/>
    <col min="21" max="21" width="7" customWidth="1"/>
    <col min="22" max="22" width="8.66666666666667" customWidth="1"/>
  </cols>
  <sheetData>
    <row r="1" s="1" customFormat="1" ht="43" customHeight="1" spans="1:1">
      <c r="A1" s="1" t="s">
        <v>0</v>
      </c>
    </row>
    <row r="2" customHeight="1" spans="1:22">
      <c r="A2" s="114"/>
      <c r="B2" s="3" t="s">
        <v>148</v>
      </c>
      <c r="C2" s="4" t="s">
        <v>2</v>
      </c>
      <c r="D2" s="4" t="s">
        <v>3</v>
      </c>
      <c r="E2" s="4" t="s">
        <v>5</v>
      </c>
      <c r="F2" s="4" t="s">
        <v>63</v>
      </c>
      <c r="G2" s="4" t="s">
        <v>4</v>
      </c>
      <c r="H2" s="131" t="s">
        <v>7</v>
      </c>
      <c r="I2" s="4" t="s">
        <v>9</v>
      </c>
      <c r="J2" s="4" t="s">
        <v>10</v>
      </c>
      <c r="K2" s="4" t="s">
        <v>149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11</v>
      </c>
      <c r="R2" s="4" t="s">
        <v>18</v>
      </c>
      <c r="S2" s="4" t="s">
        <v>150</v>
      </c>
      <c r="T2" s="4" t="s">
        <v>22</v>
      </c>
      <c r="U2" s="4" t="s">
        <v>54</v>
      </c>
      <c r="V2" s="137">
        <v>87</v>
      </c>
    </row>
    <row r="3" spans="1:22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38"/>
    </row>
    <row r="4" spans="1:22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38"/>
    </row>
    <row r="5" ht="12" customHeight="1" spans="1:22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38"/>
    </row>
    <row r="6" spans="1:22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138"/>
    </row>
    <row r="7" ht="28" customHeight="1" spans="1:22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39"/>
    </row>
    <row r="8" ht="15" customHeight="1" spans="1:22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40" t="s">
        <v>24</v>
      </c>
    </row>
    <row r="9" spans="1:22">
      <c r="A9" s="13" t="s">
        <v>25</v>
      </c>
      <c r="B9" s="14" t="s">
        <v>151</v>
      </c>
      <c r="C9" s="15">
        <v>0.14944</v>
      </c>
      <c r="D9" s="16"/>
      <c r="E9" s="16">
        <v>0.0061</v>
      </c>
      <c r="F9" s="16">
        <v>0.025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66"/>
      <c r="R9" s="66"/>
      <c r="S9" s="66"/>
      <c r="T9" s="66"/>
      <c r="U9" s="66"/>
      <c r="V9" s="67" t="s">
        <v>152</v>
      </c>
    </row>
    <row r="10" spans="1:22">
      <c r="A10" s="18"/>
      <c r="B10" s="19" t="s">
        <v>56</v>
      </c>
      <c r="C10" s="20"/>
      <c r="D10" s="21"/>
      <c r="E10" s="21">
        <v>0.0074</v>
      </c>
      <c r="F10" s="21"/>
      <c r="G10" s="21"/>
      <c r="H10" s="22">
        <v>0.00059</v>
      </c>
      <c r="I10" s="21"/>
      <c r="J10" s="21"/>
      <c r="K10" s="21"/>
      <c r="L10" s="21"/>
      <c r="M10" s="21"/>
      <c r="N10" s="21"/>
      <c r="O10" s="21"/>
      <c r="P10" s="21"/>
      <c r="Q10" s="68"/>
      <c r="R10" s="68"/>
      <c r="S10" s="68"/>
      <c r="T10" s="68"/>
      <c r="U10" s="68"/>
      <c r="V10" s="69"/>
    </row>
    <row r="11" spans="1:22">
      <c r="A11" s="18"/>
      <c r="B11" s="91" t="s">
        <v>57</v>
      </c>
      <c r="C11" s="20"/>
      <c r="D11" s="21">
        <v>0.0104</v>
      </c>
      <c r="E11" s="21"/>
      <c r="F11" s="21"/>
      <c r="G11" s="21"/>
      <c r="H11" s="22"/>
      <c r="I11" s="21">
        <v>0.0314</v>
      </c>
      <c r="J11" s="21"/>
      <c r="K11" s="21"/>
      <c r="L11" s="21"/>
      <c r="M11" s="21"/>
      <c r="N11" s="21"/>
      <c r="O11" s="21"/>
      <c r="P11" s="21"/>
      <c r="Q11" s="68"/>
      <c r="R11" s="68"/>
      <c r="S11" s="68"/>
      <c r="T11" s="68"/>
      <c r="U11" s="68"/>
      <c r="V11" s="69"/>
    </row>
    <row r="12" spans="1:22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68"/>
      <c r="R12" s="68"/>
      <c r="S12" s="68"/>
      <c r="T12" s="68"/>
      <c r="U12" s="68"/>
      <c r="V12" s="69"/>
    </row>
    <row r="13" ht="13.95" spans="1:22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70"/>
      <c r="R13" s="70"/>
      <c r="S13" s="70"/>
      <c r="T13" s="70"/>
      <c r="U13" s="70"/>
      <c r="V13" s="69"/>
    </row>
    <row r="14" spans="1:22">
      <c r="A14" s="13" t="s">
        <v>30</v>
      </c>
      <c r="B14" s="14" t="s">
        <v>149</v>
      </c>
      <c r="C14" s="15"/>
      <c r="D14" s="16"/>
      <c r="E14" s="16"/>
      <c r="F14" s="16"/>
      <c r="G14" s="16"/>
      <c r="H14" s="17"/>
      <c r="I14" s="16"/>
      <c r="J14" s="16"/>
      <c r="K14" s="16">
        <v>0.1977</v>
      </c>
      <c r="L14" s="16"/>
      <c r="M14" s="16"/>
      <c r="N14" s="16"/>
      <c r="O14" s="16"/>
      <c r="P14" s="16"/>
      <c r="Q14" s="66"/>
      <c r="R14" s="66"/>
      <c r="S14" s="66"/>
      <c r="T14" s="66"/>
      <c r="U14" s="66"/>
      <c r="V14" s="69"/>
    </row>
    <row r="15" spans="1:22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68"/>
      <c r="R15" s="68"/>
      <c r="S15" s="68"/>
      <c r="T15" s="68"/>
      <c r="U15" s="68"/>
      <c r="V15" s="69"/>
    </row>
    <row r="16" spans="1:22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68"/>
      <c r="R16" s="68"/>
      <c r="S16" s="68"/>
      <c r="T16" s="68"/>
      <c r="U16" s="68"/>
      <c r="V16" s="69"/>
    </row>
    <row r="17" ht="13.95" spans="1:22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71"/>
      <c r="R17" s="71"/>
      <c r="S17" s="71"/>
      <c r="T17" s="71"/>
      <c r="U17" s="71"/>
      <c r="V17" s="69"/>
    </row>
    <row r="18" ht="16" customHeight="1" spans="1:22">
      <c r="A18" s="33" t="s">
        <v>31</v>
      </c>
      <c r="B18" s="94" t="s">
        <v>153</v>
      </c>
      <c r="C18" s="15"/>
      <c r="D18" s="16"/>
      <c r="E18" s="16"/>
      <c r="F18" s="16"/>
      <c r="G18" s="16">
        <v>0.0054</v>
      </c>
      <c r="H18" s="17"/>
      <c r="I18" s="16"/>
      <c r="J18" s="16"/>
      <c r="K18" s="16"/>
      <c r="L18" s="16">
        <v>0.07544</v>
      </c>
      <c r="M18" s="16">
        <v>0.01</v>
      </c>
      <c r="N18" s="16">
        <v>0.0104</v>
      </c>
      <c r="O18" s="16">
        <v>0.00244</v>
      </c>
      <c r="P18" s="16">
        <v>0.0774</v>
      </c>
      <c r="Q18" s="66"/>
      <c r="R18" s="66"/>
      <c r="S18" s="66"/>
      <c r="T18" s="66"/>
      <c r="U18" s="66"/>
      <c r="V18" s="69"/>
    </row>
    <row r="19" ht="15" customHeight="1" spans="1:22">
      <c r="A19" s="35"/>
      <c r="B19" s="96" t="s">
        <v>109</v>
      </c>
      <c r="C19" s="20"/>
      <c r="D19" s="21"/>
      <c r="E19" s="21"/>
      <c r="F19" s="21"/>
      <c r="G19" s="21"/>
      <c r="H19" s="22"/>
      <c r="I19" s="21"/>
      <c r="J19" s="21"/>
      <c r="K19" s="21"/>
      <c r="L19" s="21"/>
      <c r="M19" s="21"/>
      <c r="N19" s="21">
        <v>0.02</v>
      </c>
      <c r="O19" s="21">
        <v>0.00644</v>
      </c>
      <c r="P19" s="21">
        <v>0.0804</v>
      </c>
      <c r="Q19" s="68"/>
      <c r="R19" s="68">
        <v>0.2304</v>
      </c>
      <c r="S19" s="68"/>
      <c r="T19" s="68"/>
      <c r="U19" s="68"/>
      <c r="V19" s="69"/>
    </row>
    <row r="20" spans="1:22">
      <c r="A20" s="35"/>
      <c r="B20" s="96" t="s">
        <v>35</v>
      </c>
      <c r="C20" s="20"/>
      <c r="D20" s="21"/>
      <c r="E20" s="21">
        <v>0.00844</v>
      </c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68">
        <v>0.02</v>
      </c>
      <c r="R20" s="68"/>
      <c r="S20" s="68"/>
      <c r="T20" s="68"/>
      <c r="U20" s="68"/>
      <c r="V20" s="69"/>
    </row>
    <row r="21" spans="1:22">
      <c r="A21" s="35"/>
      <c r="B21" s="91" t="s">
        <v>36</v>
      </c>
      <c r="C21" s="20"/>
      <c r="D21" s="21"/>
      <c r="E21" s="21"/>
      <c r="F21" s="21"/>
      <c r="G21" s="21"/>
      <c r="H21" s="22"/>
      <c r="I21" s="21"/>
      <c r="J21" s="21">
        <v>0.0524</v>
      </c>
      <c r="K21" s="21"/>
      <c r="L21" s="21"/>
      <c r="M21" s="21"/>
      <c r="N21" s="21"/>
      <c r="O21" s="21"/>
      <c r="P21" s="21"/>
      <c r="Q21" s="68"/>
      <c r="R21" s="68"/>
      <c r="S21" s="68"/>
      <c r="T21" s="68"/>
      <c r="U21" s="68"/>
      <c r="V21" s="69"/>
    </row>
    <row r="22" spans="1:22">
      <c r="A22" s="35"/>
      <c r="B22" s="142"/>
      <c r="C22" s="30"/>
      <c r="D22" s="31"/>
      <c r="E22" s="31"/>
      <c r="F22" s="31"/>
      <c r="G22" s="31"/>
      <c r="H22" s="32"/>
      <c r="I22" s="31"/>
      <c r="J22" s="31"/>
      <c r="K22" s="31"/>
      <c r="L22" s="31"/>
      <c r="M22" s="31"/>
      <c r="N22" s="31"/>
      <c r="O22" s="31"/>
      <c r="P22" s="31"/>
      <c r="Q22" s="71"/>
      <c r="R22" s="71"/>
      <c r="S22" s="71"/>
      <c r="T22" s="71"/>
      <c r="U22" s="71"/>
      <c r="V22" s="69"/>
    </row>
    <row r="23" ht="13.95" spans="1:22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70"/>
      <c r="R23" s="70"/>
      <c r="S23" s="70"/>
      <c r="T23" s="70"/>
      <c r="U23" s="70"/>
      <c r="V23" s="69"/>
    </row>
    <row r="24" spans="1:22">
      <c r="A24" s="33" t="s">
        <v>37</v>
      </c>
      <c r="B24" s="14" t="s">
        <v>38</v>
      </c>
      <c r="C24" s="15">
        <v>0.03444</v>
      </c>
      <c r="D24" s="16">
        <v>0.00234</v>
      </c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66"/>
      <c r="R24" s="66"/>
      <c r="S24" s="66"/>
      <c r="T24" s="66"/>
      <c r="U24" s="66">
        <v>1.5</v>
      </c>
      <c r="V24" s="69"/>
    </row>
    <row r="25" spans="1:22">
      <c r="A25" s="35"/>
      <c r="B25" s="127" t="s">
        <v>36</v>
      </c>
      <c r="C25" s="128"/>
      <c r="D25" s="129"/>
      <c r="E25" s="129"/>
      <c r="F25" s="129"/>
      <c r="G25" s="129"/>
      <c r="H25" s="134"/>
      <c r="I25" s="129"/>
      <c r="J25" s="129">
        <v>0.0144</v>
      </c>
      <c r="K25" s="129"/>
      <c r="L25" s="129"/>
      <c r="M25" s="129"/>
      <c r="N25" s="129"/>
      <c r="O25" s="129"/>
      <c r="P25" s="129"/>
      <c r="Q25" s="136"/>
      <c r="R25" s="136"/>
      <c r="S25" s="136"/>
      <c r="T25" s="136"/>
      <c r="U25" s="136"/>
      <c r="V25" s="69"/>
    </row>
    <row r="26" spans="1:22">
      <c r="A26" s="35"/>
      <c r="B26" s="19" t="s">
        <v>56</v>
      </c>
      <c r="C26" s="20"/>
      <c r="D26" s="21"/>
      <c r="E26" s="21">
        <v>0.00733</v>
      </c>
      <c r="F26" s="21"/>
      <c r="G26" s="21"/>
      <c r="H26" s="22">
        <v>0.00059</v>
      </c>
      <c r="I26" s="21"/>
      <c r="J26" s="21"/>
      <c r="K26" s="21"/>
      <c r="L26" s="21"/>
      <c r="M26" s="21"/>
      <c r="N26" s="21"/>
      <c r="O26" s="21"/>
      <c r="P26" s="21"/>
      <c r="Q26" s="68"/>
      <c r="R26" s="68"/>
      <c r="S26" s="68"/>
      <c r="T26" s="68"/>
      <c r="U26" s="68"/>
      <c r="V26" s="69"/>
    </row>
    <row r="27" spans="1:22">
      <c r="A27" s="35"/>
      <c r="B27" s="19" t="s">
        <v>150</v>
      </c>
      <c r="C27" s="20"/>
      <c r="D27" s="21"/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68"/>
      <c r="R27" s="68"/>
      <c r="S27" s="68">
        <v>0.027</v>
      </c>
      <c r="T27" s="68"/>
      <c r="U27" s="68"/>
      <c r="V27" s="69"/>
    </row>
    <row r="28" ht="13.95" spans="1:22">
      <c r="A28" s="38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70"/>
      <c r="R28" s="70"/>
      <c r="S28" s="70"/>
      <c r="T28" s="70">
        <v>1</v>
      </c>
      <c r="U28" s="70"/>
      <c r="V28" s="141"/>
    </row>
    <row r="29" ht="15.6" spans="1:22">
      <c r="A29" s="46" t="s">
        <v>39</v>
      </c>
      <c r="B29" s="47"/>
      <c r="C29" s="15">
        <f t="shared" ref="C29:S29" si="0">SUM(C9:C28)</f>
        <v>0.18388</v>
      </c>
      <c r="D29" s="16">
        <f t="shared" si="0"/>
        <v>0.01274</v>
      </c>
      <c r="E29" s="16">
        <f t="shared" si="0"/>
        <v>0.02927</v>
      </c>
      <c r="F29" s="16">
        <f t="shared" si="0"/>
        <v>0.025</v>
      </c>
      <c r="G29" s="16">
        <f t="shared" si="0"/>
        <v>0.0054</v>
      </c>
      <c r="H29" s="16">
        <f t="shared" si="0"/>
        <v>0.00118</v>
      </c>
      <c r="I29" s="16">
        <f t="shared" si="0"/>
        <v>0.0314</v>
      </c>
      <c r="J29" s="16">
        <f t="shared" si="0"/>
        <v>0.0668</v>
      </c>
      <c r="K29" s="16">
        <f t="shared" si="0"/>
        <v>0.1977</v>
      </c>
      <c r="L29" s="16">
        <f t="shared" si="0"/>
        <v>0.07544</v>
      </c>
      <c r="M29" s="16">
        <f t="shared" si="0"/>
        <v>0.01</v>
      </c>
      <c r="N29" s="16">
        <f t="shared" si="0"/>
        <v>0.0304</v>
      </c>
      <c r="O29" s="16">
        <f t="shared" si="0"/>
        <v>0.00888</v>
      </c>
      <c r="P29" s="16">
        <f t="shared" si="0"/>
        <v>0.1578</v>
      </c>
      <c r="Q29" s="16">
        <f t="shared" si="0"/>
        <v>0.02</v>
      </c>
      <c r="R29" s="16">
        <f t="shared" si="0"/>
        <v>0.2304</v>
      </c>
      <c r="S29" s="16">
        <f t="shared" si="0"/>
        <v>0.027</v>
      </c>
      <c r="T29" s="16">
        <v>1</v>
      </c>
      <c r="U29" s="101">
        <f>SUM(U9:U28)</f>
        <v>1.5</v>
      </c>
      <c r="V29" s="14"/>
    </row>
    <row r="30" ht="15.6" hidden="1" spans="1:22">
      <c r="A30" s="48" t="s">
        <v>40</v>
      </c>
      <c r="B30" s="49"/>
      <c r="C30" s="99">
        <f>87*C29</f>
        <v>15.99756</v>
      </c>
      <c r="D30" s="99">
        <f t="shared" ref="D30:V30" si="1">87*D29</f>
        <v>1.10838</v>
      </c>
      <c r="E30" s="99">
        <f t="shared" si="1"/>
        <v>2.54649</v>
      </c>
      <c r="F30" s="99">
        <f t="shared" si="1"/>
        <v>2.175</v>
      </c>
      <c r="G30" s="99">
        <f t="shared" si="1"/>
        <v>0.4698</v>
      </c>
      <c r="H30" s="99">
        <f t="shared" si="1"/>
        <v>0.10266</v>
      </c>
      <c r="I30" s="99">
        <f t="shared" si="1"/>
        <v>2.7318</v>
      </c>
      <c r="J30" s="99">
        <f t="shared" si="1"/>
        <v>5.8116</v>
      </c>
      <c r="K30" s="99">
        <f t="shared" si="1"/>
        <v>17.1999</v>
      </c>
      <c r="L30" s="99">
        <f t="shared" si="1"/>
        <v>6.56328</v>
      </c>
      <c r="M30" s="99">
        <f t="shared" si="1"/>
        <v>0.87</v>
      </c>
      <c r="N30" s="99">
        <f t="shared" si="1"/>
        <v>2.6448</v>
      </c>
      <c r="O30" s="99">
        <f t="shared" si="1"/>
        <v>0.77256</v>
      </c>
      <c r="P30" s="99">
        <f t="shared" si="1"/>
        <v>13.7286</v>
      </c>
      <c r="Q30" s="99">
        <f t="shared" si="1"/>
        <v>1.74</v>
      </c>
      <c r="R30" s="99">
        <f t="shared" si="1"/>
        <v>20.0448</v>
      </c>
      <c r="S30" s="99">
        <f t="shared" si="1"/>
        <v>2.349</v>
      </c>
      <c r="T30" s="99">
        <v>1</v>
      </c>
      <c r="U30" s="99">
        <v>129</v>
      </c>
      <c r="V30" s="19"/>
    </row>
    <row r="31" ht="15.6" spans="1:22">
      <c r="A31" s="48" t="s">
        <v>40</v>
      </c>
      <c r="B31" s="49"/>
      <c r="C31" s="50">
        <f t="shared" ref="C31:K31" si="2">ROUND(C30,2)</f>
        <v>16</v>
      </c>
      <c r="D31" s="52">
        <f t="shared" si="2"/>
        <v>1.11</v>
      </c>
      <c r="E31" s="52">
        <f t="shared" si="2"/>
        <v>2.55</v>
      </c>
      <c r="F31" s="52">
        <f t="shared" si="2"/>
        <v>2.18</v>
      </c>
      <c r="G31" s="52">
        <f t="shared" si="2"/>
        <v>0.47</v>
      </c>
      <c r="H31" s="52">
        <f t="shared" si="2"/>
        <v>0.1</v>
      </c>
      <c r="I31" s="52">
        <f t="shared" si="2"/>
        <v>2.73</v>
      </c>
      <c r="J31" s="52">
        <f t="shared" si="2"/>
        <v>5.81</v>
      </c>
      <c r="K31" s="52">
        <f t="shared" si="2"/>
        <v>17.2</v>
      </c>
      <c r="L31" s="52">
        <f t="shared" ref="L31:S31" si="3">ROUND(L30,2)</f>
        <v>6.56</v>
      </c>
      <c r="M31" s="61">
        <f t="shared" si="3"/>
        <v>0.87</v>
      </c>
      <c r="N31" s="61">
        <f t="shared" si="3"/>
        <v>2.64</v>
      </c>
      <c r="O31" s="61">
        <f t="shared" si="3"/>
        <v>0.77</v>
      </c>
      <c r="P31" s="61">
        <f t="shared" si="3"/>
        <v>13.73</v>
      </c>
      <c r="Q31" s="61">
        <f t="shared" si="3"/>
        <v>1.74</v>
      </c>
      <c r="R31" s="61">
        <f t="shared" si="3"/>
        <v>20.04</v>
      </c>
      <c r="S31" s="61">
        <f t="shared" si="3"/>
        <v>2.35</v>
      </c>
      <c r="T31" s="61">
        <v>1</v>
      </c>
      <c r="U31" s="61">
        <v>129</v>
      </c>
      <c r="V31" s="19"/>
    </row>
    <row r="32" ht="15.6" spans="1:22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88</v>
      </c>
      <c r="G32" s="52">
        <v>56.25</v>
      </c>
      <c r="H32" s="51">
        <v>1850</v>
      </c>
      <c r="I32" s="51">
        <v>62.37</v>
      </c>
      <c r="J32" s="51">
        <v>39.5</v>
      </c>
      <c r="K32" s="52">
        <v>180</v>
      </c>
      <c r="L32" s="52">
        <v>35</v>
      </c>
      <c r="M32" s="52">
        <v>52</v>
      </c>
      <c r="N32" s="61">
        <v>62</v>
      </c>
      <c r="O32" s="61">
        <v>200</v>
      </c>
      <c r="P32" s="52">
        <v>240</v>
      </c>
      <c r="Q32" s="61">
        <v>250</v>
      </c>
      <c r="R32" s="61">
        <v>35</v>
      </c>
      <c r="S32" s="61">
        <v>180</v>
      </c>
      <c r="T32" s="61">
        <v>11</v>
      </c>
      <c r="U32" s="61">
        <v>8</v>
      </c>
      <c r="V32" s="75"/>
    </row>
    <row r="33" ht="16.35" spans="1:22">
      <c r="A33" s="53" t="s">
        <v>42</v>
      </c>
      <c r="B33" s="54"/>
      <c r="C33" s="130">
        <f t="shared" ref="C33:V33" si="4">C31*C32</f>
        <v>1152</v>
      </c>
      <c r="D33" s="130">
        <f t="shared" si="4"/>
        <v>777</v>
      </c>
      <c r="E33" s="130">
        <f t="shared" si="4"/>
        <v>178.5</v>
      </c>
      <c r="F33" s="130">
        <f t="shared" si="4"/>
        <v>191.84</v>
      </c>
      <c r="G33" s="130">
        <f t="shared" si="4"/>
        <v>26.4375</v>
      </c>
      <c r="H33" s="130">
        <f t="shared" si="4"/>
        <v>185</v>
      </c>
      <c r="I33" s="130">
        <f t="shared" si="4"/>
        <v>170.2701</v>
      </c>
      <c r="J33" s="130">
        <f t="shared" si="4"/>
        <v>229.495</v>
      </c>
      <c r="K33" s="130">
        <f t="shared" si="4"/>
        <v>3096</v>
      </c>
      <c r="L33" s="130">
        <f t="shared" si="4"/>
        <v>229.6</v>
      </c>
      <c r="M33" s="130">
        <f t="shared" si="4"/>
        <v>45.24</v>
      </c>
      <c r="N33" s="130">
        <f t="shared" si="4"/>
        <v>163.68</v>
      </c>
      <c r="O33" s="130">
        <f t="shared" si="4"/>
        <v>154</v>
      </c>
      <c r="P33" s="130">
        <f t="shared" si="4"/>
        <v>3295.2</v>
      </c>
      <c r="Q33" s="130">
        <f t="shared" si="4"/>
        <v>435</v>
      </c>
      <c r="R33" s="130">
        <f t="shared" si="4"/>
        <v>701.4</v>
      </c>
      <c r="S33" s="130">
        <f t="shared" si="4"/>
        <v>423</v>
      </c>
      <c r="T33" s="130">
        <f t="shared" si="4"/>
        <v>11</v>
      </c>
      <c r="U33" s="130">
        <f t="shared" si="4"/>
        <v>1032</v>
      </c>
      <c r="V33" s="76">
        <f>SUM(C33:U33)</f>
        <v>12496.6626</v>
      </c>
    </row>
    <row r="34" ht="15.6" spans="1:22">
      <c r="A34" s="56"/>
      <c r="B34" s="56"/>
      <c r="C34" s="100"/>
      <c r="D34" s="100"/>
      <c r="E34" s="100"/>
      <c r="F34" s="100"/>
      <c r="G34" s="100"/>
      <c r="H34" s="135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57">
        <f>V33/V2</f>
        <v>143.6398</v>
      </c>
    </row>
    <row r="35" customFormat="1" ht="27" customHeight="1" spans="2:2">
      <c r="B35" s="60" t="s">
        <v>43</v>
      </c>
    </row>
    <row r="36" customFormat="1" ht="27" customHeight="1" spans="2:2">
      <c r="B36" s="60" t="s">
        <v>44</v>
      </c>
    </row>
    <row r="37" customFormat="1" ht="27" customHeight="1" spans="2:2">
      <c r="B37" s="60" t="s">
        <v>45</v>
      </c>
    </row>
  </sheetData>
  <mergeCells count="34">
    <mergeCell ref="A1:V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V9:V27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6"/>
  <sheetViews>
    <sheetView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6.55555555555556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44444444444444" customWidth="1"/>
    <col min="18" max="19" width="7.11111111111111" customWidth="1"/>
    <col min="20" max="20" width="7.33333333333333" customWidth="1"/>
    <col min="21" max="21" width="6.33333333333333" customWidth="1"/>
    <col min="22" max="22" width="7.11111111111111" customWidth="1"/>
    <col min="23" max="23" width="7" customWidth="1"/>
    <col min="24" max="24" width="8.66666666666667" customWidth="1"/>
  </cols>
  <sheetData>
    <row r="1" s="1" customFormat="1" ht="43" customHeight="1" spans="1:1">
      <c r="A1" s="1" t="s">
        <v>0</v>
      </c>
    </row>
    <row r="2" customHeight="1" spans="1:24">
      <c r="A2" s="114"/>
      <c r="B2" s="3" t="s">
        <v>154</v>
      </c>
      <c r="C2" s="4" t="s">
        <v>2</v>
      </c>
      <c r="D2" s="4" t="s">
        <v>3</v>
      </c>
      <c r="E2" s="4" t="s">
        <v>5</v>
      </c>
      <c r="F2" s="4" t="s">
        <v>81</v>
      </c>
      <c r="G2" s="4" t="s">
        <v>6</v>
      </c>
      <c r="H2" s="131" t="s">
        <v>7</v>
      </c>
      <c r="I2" s="4" t="s">
        <v>9</v>
      </c>
      <c r="J2" s="4" t="s">
        <v>10</v>
      </c>
      <c r="K2" s="4" t="s">
        <v>48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11</v>
      </c>
      <c r="R2" s="4" t="s">
        <v>19</v>
      </c>
      <c r="S2" s="4" t="s">
        <v>120</v>
      </c>
      <c r="T2" s="4" t="s">
        <v>105</v>
      </c>
      <c r="U2" s="4" t="s">
        <v>22</v>
      </c>
      <c r="V2" s="4" t="s">
        <v>20</v>
      </c>
      <c r="W2" s="4" t="s">
        <v>66</v>
      </c>
      <c r="X2" s="137">
        <v>90</v>
      </c>
    </row>
    <row r="3" spans="1:24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38"/>
    </row>
    <row r="4" spans="1:24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8"/>
    </row>
    <row r="5" ht="12" customHeight="1" spans="1:24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38"/>
    </row>
    <row r="6" spans="1:24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38"/>
    </row>
    <row r="7" ht="28" customHeight="1" spans="1:24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39"/>
    </row>
    <row r="8" ht="15" customHeight="1" spans="1:24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40" t="s">
        <v>24</v>
      </c>
    </row>
    <row r="9" spans="1:24">
      <c r="A9" s="13" t="s">
        <v>25</v>
      </c>
      <c r="B9" s="14" t="s">
        <v>106</v>
      </c>
      <c r="C9" s="15">
        <v>0.14448</v>
      </c>
      <c r="D9" s="16"/>
      <c r="E9" s="16">
        <v>0.0062</v>
      </c>
      <c r="F9" s="16">
        <v>0.015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66"/>
      <c r="R9" s="66"/>
      <c r="S9" s="66"/>
      <c r="T9" s="66"/>
      <c r="U9" s="66"/>
      <c r="V9" s="66"/>
      <c r="W9" s="66"/>
      <c r="X9" s="67" t="s">
        <v>125</v>
      </c>
    </row>
    <row r="10" spans="1:24">
      <c r="A10" s="18"/>
      <c r="B10" s="19" t="s">
        <v>56</v>
      </c>
      <c r="C10" s="20"/>
      <c r="D10" s="21"/>
      <c r="E10" s="21">
        <v>0.0074</v>
      </c>
      <c r="F10" s="21"/>
      <c r="G10" s="21"/>
      <c r="H10" s="22">
        <v>0.00063</v>
      </c>
      <c r="I10" s="21"/>
      <c r="J10" s="21"/>
      <c r="K10" s="21"/>
      <c r="L10" s="21"/>
      <c r="M10" s="21"/>
      <c r="N10" s="21"/>
      <c r="O10" s="21"/>
      <c r="P10" s="21"/>
      <c r="Q10" s="68"/>
      <c r="R10" s="68"/>
      <c r="S10" s="68"/>
      <c r="T10" s="68"/>
      <c r="U10" s="68"/>
      <c r="V10" s="68"/>
      <c r="W10" s="68"/>
      <c r="X10" s="69"/>
    </row>
    <row r="11" spans="1:24">
      <c r="A11" s="18"/>
      <c r="B11" s="91" t="s">
        <v>155</v>
      </c>
      <c r="C11" s="20"/>
      <c r="D11" s="21">
        <v>0.0104</v>
      </c>
      <c r="E11" s="21"/>
      <c r="F11" s="21"/>
      <c r="G11" s="21"/>
      <c r="H11" s="22"/>
      <c r="I11" s="21">
        <v>0.0314</v>
      </c>
      <c r="J11" s="21"/>
      <c r="K11" s="21"/>
      <c r="L11" s="21"/>
      <c r="M11" s="21"/>
      <c r="N11" s="21"/>
      <c r="O11" s="21"/>
      <c r="P11" s="21"/>
      <c r="Q11" s="68"/>
      <c r="R11" s="68"/>
      <c r="S11" s="68"/>
      <c r="T11" s="68">
        <v>0.0124</v>
      </c>
      <c r="U11" s="68"/>
      <c r="V11" s="68"/>
      <c r="W11" s="68"/>
      <c r="X11" s="69"/>
    </row>
    <row r="12" spans="1:24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68"/>
      <c r="R12" s="68"/>
      <c r="S12" s="68"/>
      <c r="T12" s="68"/>
      <c r="U12" s="68"/>
      <c r="V12" s="68"/>
      <c r="W12" s="68"/>
      <c r="X12" s="69"/>
    </row>
    <row r="13" ht="13.95" spans="1:24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70"/>
      <c r="R13" s="70"/>
      <c r="S13" s="70"/>
      <c r="T13" s="70"/>
      <c r="U13" s="70"/>
      <c r="V13" s="70"/>
      <c r="W13" s="70"/>
      <c r="X13" s="69"/>
    </row>
    <row r="14" spans="1:24">
      <c r="A14" s="13" t="s">
        <v>30</v>
      </c>
      <c r="B14" s="14" t="s">
        <v>48</v>
      </c>
      <c r="C14" s="15"/>
      <c r="D14" s="16"/>
      <c r="E14" s="16"/>
      <c r="F14" s="16"/>
      <c r="G14" s="16"/>
      <c r="H14" s="17"/>
      <c r="I14" s="16"/>
      <c r="J14" s="16"/>
      <c r="K14" s="16">
        <v>0.1444</v>
      </c>
      <c r="L14" s="16"/>
      <c r="M14" s="16"/>
      <c r="N14" s="16"/>
      <c r="O14" s="16"/>
      <c r="P14" s="16"/>
      <c r="Q14" s="66"/>
      <c r="R14" s="66"/>
      <c r="S14" s="66"/>
      <c r="T14" s="66"/>
      <c r="U14" s="66"/>
      <c r="V14" s="66"/>
      <c r="W14" s="66"/>
      <c r="X14" s="69"/>
    </row>
    <row r="15" spans="1:24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68"/>
      <c r="R15" s="68"/>
      <c r="S15" s="68"/>
      <c r="T15" s="68"/>
      <c r="U15" s="68"/>
      <c r="V15" s="68"/>
      <c r="W15" s="68"/>
      <c r="X15" s="69"/>
    </row>
    <row r="16" spans="1:24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68"/>
      <c r="R16" s="68"/>
      <c r="S16" s="68"/>
      <c r="T16" s="68"/>
      <c r="U16" s="68"/>
      <c r="V16" s="68"/>
      <c r="W16" s="68"/>
      <c r="X16" s="69"/>
    </row>
    <row r="17" ht="13.95" spans="1:24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71"/>
      <c r="R17" s="71"/>
      <c r="S17" s="71"/>
      <c r="T17" s="71"/>
      <c r="U17" s="71"/>
      <c r="V17" s="71"/>
      <c r="W17" s="71"/>
      <c r="X17" s="69"/>
    </row>
    <row r="18" ht="16" customHeight="1" spans="1:24">
      <c r="A18" s="33" t="s">
        <v>31</v>
      </c>
      <c r="B18" s="94" t="s">
        <v>122</v>
      </c>
      <c r="C18" s="15"/>
      <c r="D18" s="16"/>
      <c r="E18" s="16"/>
      <c r="F18" s="16"/>
      <c r="G18" s="16"/>
      <c r="H18" s="17"/>
      <c r="I18" s="16"/>
      <c r="J18" s="16"/>
      <c r="K18" s="16"/>
      <c r="L18" s="16">
        <v>0.0844</v>
      </c>
      <c r="M18" s="16">
        <v>0.0101</v>
      </c>
      <c r="N18" s="16">
        <v>0.0104</v>
      </c>
      <c r="O18" s="16">
        <v>0.00244</v>
      </c>
      <c r="P18" s="16">
        <v>0.0778</v>
      </c>
      <c r="Q18" s="66"/>
      <c r="R18" s="66"/>
      <c r="S18" s="66">
        <v>0.023</v>
      </c>
      <c r="T18" s="66"/>
      <c r="U18" s="66"/>
      <c r="V18" s="66"/>
      <c r="W18" s="66"/>
      <c r="X18" s="69"/>
    </row>
    <row r="19" ht="15" customHeight="1" spans="1:24">
      <c r="A19" s="35"/>
      <c r="B19" s="96" t="s">
        <v>33</v>
      </c>
      <c r="C19" s="20"/>
      <c r="D19" s="21"/>
      <c r="E19" s="21"/>
      <c r="F19" s="21"/>
      <c r="G19" s="21"/>
      <c r="H19" s="22"/>
      <c r="I19" s="21"/>
      <c r="J19" s="21"/>
      <c r="K19" s="21"/>
      <c r="L19" s="21"/>
      <c r="M19" s="21">
        <v>0.01</v>
      </c>
      <c r="N19" s="21">
        <v>0.01</v>
      </c>
      <c r="O19" s="21">
        <v>0.00344</v>
      </c>
      <c r="P19" s="21">
        <v>0.0789</v>
      </c>
      <c r="Q19" s="68"/>
      <c r="R19" s="68">
        <v>0.0034</v>
      </c>
      <c r="S19" s="68"/>
      <c r="T19" s="68"/>
      <c r="U19" s="68"/>
      <c r="V19" s="68">
        <v>0.0031</v>
      </c>
      <c r="W19" s="68"/>
      <c r="X19" s="69"/>
    </row>
    <row r="20" spans="1:24">
      <c r="A20" s="35"/>
      <c r="B20" s="118" t="s">
        <v>34</v>
      </c>
      <c r="C20" s="20"/>
      <c r="D20" s="21">
        <v>0.007</v>
      </c>
      <c r="E20" s="21"/>
      <c r="F20" s="21"/>
      <c r="G20" s="21">
        <v>0.044</v>
      </c>
      <c r="H20" s="22"/>
      <c r="I20" s="21"/>
      <c r="J20" s="21"/>
      <c r="K20" s="21"/>
      <c r="L20" s="21"/>
      <c r="M20" s="21"/>
      <c r="N20" s="21"/>
      <c r="O20" s="21"/>
      <c r="P20" s="21"/>
      <c r="Q20" s="68"/>
      <c r="R20" s="68"/>
      <c r="S20" s="68"/>
      <c r="T20" s="68"/>
      <c r="U20" s="68"/>
      <c r="V20" s="68"/>
      <c r="W20" s="68"/>
      <c r="X20" s="69"/>
    </row>
    <row r="21" spans="1:24">
      <c r="A21" s="35"/>
      <c r="B21" s="96" t="s">
        <v>35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68">
        <v>0.02</v>
      </c>
      <c r="R21" s="68"/>
      <c r="S21" s="68"/>
      <c r="T21" s="68"/>
      <c r="U21" s="68"/>
      <c r="V21" s="68"/>
      <c r="W21" s="68"/>
      <c r="X21" s="69"/>
    </row>
    <row r="22" spans="1:24">
      <c r="A22" s="35"/>
      <c r="B22" s="91" t="s">
        <v>36</v>
      </c>
      <c r="C22" s="20"/>
      <c r="D22" s="21"/>
      <c r="E22" s="21"/>
      <c r="F22" s="21"/>
      <c r="G22" s="21"/>
      <c r="H22" s="22"/>
      <c r="I22" s="21"/>
      <c r="J22" s="21">
        <v>0.0524</v>
      </c>
      <c r="K22" s="21"/>
      <c r="L22" s="21"/>
      <c r="M22" s="21"/>
      <c r="N22" s="21"/>
      <c r="O22" s="21"/>
      <c r="P22" s="21"/>
      <c r="Q22" s="68"/>
      <c r="R22" s="68"/>
      <c r="S22" s="68"/>
      <c r="T22" s="68"/>
      <c r="U22" s="68"/>
      <c r="V22" s="68"/>
      <c r="W22" s="68"/>
      <c r="X22" s="69"/>
    </row>
    <row r="23" ht="13.95" spans="1:24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70"/>
      <c r="R23" s="70"/>
      <c r="S23" s="70"/>
      <c r="T23" s="70"/>
      <c r="U23" s="70"/>
      <c r="V23" s="70"/>
      <c r="W23" s="70"/>
      <c r="X23" s="69"/>
    </row>
    <row r="24" spans="1:24">
      <c r="A24" s="33" t="s">
        <v>37</v>
      </c>
      <c r="B24" s="14" t="s">
        <v>110</v>
      </c>
      <c r="C24" s="15"/>
      <c r="D24" s="16">
        <v>0.0044</v>
      </c>
      <c r="E24" s="16">
        <v>0.0044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66"/>
      <c r="R24" s="66"/>
      <c r="S24" s="66"/>
      <c r="T24" s="66">
        <v>0.008</v>
      </c>
      <c r="U24" s="66"/>
      <c r="V24" s="66"/>
      <c r="W24" s="66">
        <v>0.0344</v>
      </c>
      <c r="X24" s="69"/>
    </row>
    <row r="25" spans="1:24">
      <c r="A25" s="35"/>
      <c r="B25" s="19" t="s">
        <v>56</v>
      </c>
      <c r="C25" s="20"/>
      <c r="D25" s="21"/>
      <c r="E25" s="21">
        <v>0.00796</v>
      </c>
      <c r="F25" s="21"/>
      <c r="G25" s="21"/>
      <c r="H25" s="22">
        <v>0.0006</v>
      </c>
      <c r="I25" s="21"/>
      <c r="J25" s="21"/>
      <c r="K25" s="21"/>
      <c r="L25" s="21"/>
      <c r="M25" s="21"/>
      <c r="N25" s="21"/>
      <c r="O25" s="21"/>
      <c r="P25" s="21"/>
      <c r="Q25" s="68"/>
      <c r="R25" s="68"/>
      <c r="S25" s="68"/>
      <c r="T25" s="68"/>
      <c r="U25" s="68"/>
      <c r="V25" s="68"/>
      <c r="W25" s="68"/>
      <c r="X25" s="69"/>
    </row>
    <row r="26" spans="1:24">
      <c r="A26" s="35"/>
      <c r="B26" s="19"/>
      <c r="C26" s="20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68"/>
      <c r="R26" s="68"/>
      <c r="S26" s="68"/>
      <c r="T26" s="68"/>
      <c r="U26" s="68"/>
      <c r="V26" s="68"/>
      <c r="W26" s="68"/>
      <c r="X26" s="69"/>
    </row>
    <row r="27" ht="13.95" spans="1:24">
      <c r="A27" s="38"/>
      <c r="B27" s="24"/>
      <c r="C27" s="25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70"/>
      <c r="R27" s="70"/>
      <c r="S27" s="70"/>
      <c r="T27" s="70"/>
      <c r="U27" s="70">
        <v>1</v>
      </c>
      <c r="V27" s="70"/>
      <c r="W27" s="70"/>
      <c r="X27" s="72"/>
    </row>
    <row r="28" ht="15.6" spans="1:24">
      <c r="A28" s="46" t="s">
        <v>39</v>
      </c>
      <c r="B28" s="47"/>
      <c r="C28" s="15">
        <f t="shared" ref="C28:W28" si="0">SUM(C9:C27)</f>
        <v>0.14448</v>
      </c>
      <c r="D28" s="16">
        <f t="shared" si="0"/>
        <v>0.0218</v>
      </c>
      <c r="E28" s="16">
        <f t="shared" si="0"/>
        <v>0.0344</v>
      </c>
      <c r="F28" s="16">
        <f t="shared" si="0"/>
        <v>0.015</v>
      </c>
      <c r="G28" s="16">
        <f t="shared" si="0"/>
        <v>0.044</v>
      </c>
      <c r="H28" s="16">
        <f t="shared" si="0"/>
        <v>0.00123</v>
      </c>
      <c r="I28" s="16">
        <f t="shared" si="0"/>
        <v>0.0314</v>
      </c>
      <c r="J28" s="16">
        <f t="shared" si="0"/>
        <v>0.0524</v>
      </c>
      <c r="K28" s="16">
        <f t="shared" si="0"/>
        <v>0.1444</v>
      </c>
      <c r="L28" s="16">
        <f t="shared" si="0"/>
        <v>0.0844</v>
      </c>
      <c r="M28" s="16">
        <f t="shared" si="0"/>
        <v>0.0201</v>
      </c>
      <c r="N28" s="16">
        <f t="shared" si="0"/>
        <v>0.0204</v>
      </c>
      <c r="O28" s="16">
        <f t="shared" si="0"/>
        <v>0.00588</v>
      </c>
      <c r="P28" s="16">
        <f t="shared" si="0"/>
        <v>0.1567</v>
      </c>
      <c r="Q28" s="16">
        <f t="shared" si="0"/>
        <v>0.02</v>
      </c>
      <c r="R28" s="16">
        <f t="shared" si="0"/>
        <v>0.0034</v>
      </c>
      <c r="S28" s="16">
        <f t="shared" si="0"/>
        <v>0.023</v>
      </c>
      <c r="T28" s="16">
        <f t="shared" si="0"/>
        <v>0.0204</v>
      </c>
      <c r="U28" s="16">
        <f t="shared" si="0"/>
        <v>1</v>
      </c>
      <c r="V28" s="16">
        <f t="shared" si="0"/>
        <v>0.0031</v>
      </c>
      <c r="W28" s="101">
        <f t="shared" si="0"/>
        <v>0.0344</v>
      </c>
      <c r="X28" s="14"/>
    </row>
    <row r="29" ht="15.6" hidden="1" spans="1:24">
      <c r="A29" s="48" t="s">
        <v>40</v>
      </c>
      <c r="B29" s="49"/>
      <c r="C29" s="99">
        <f>90*C28</f>
        <v>13.0032</v>
      </c>
      <c r="D29" s="99">
        <f t="shared" ref="D29:Z29" si="1">90*D28</f>
        <v>1.962</v>
      </c>
      <c r="E29" s="99">
        <f t="shared" si="1"/>
        <v>3.096</v>
      </c>
      <c r="F29" s="99">
        <f t="shared" si="1"/>
        <v>1.35</v>
      </c>
      <c r="G29" s="99">
        <f t="shared" si="1"/>
        <v>3.96</v>
      </c>
      <c r="H29" s="99">
        <f t="shared" si="1"/>
        <v>0.1107</v>
      </c>
      <c r="I29" s="99">
        <f t="shared" si="1"/>
        <v>2.826</v>
      </c>
      <c r="J29" s="99">
        <f t="shared" si="1"/>
        <v>4.716</v>
      </c>
      <c r="K29" s="99">
        <f t="shared" si="1"/>
        <v>12.996</v>
      </c>
      <c r="L29" s="99">
        <f t="shared" si="1"/>
        <v>7.596</v>
      </c>
      <c r="M29" s="99">
        <f t="shared" si="1"/>
        <v>1.809</v>
      </c>
      <c r="N29" s="99">
        <f t="shared" si="1"/>
        <v>1.836</v>
      </c>
      <c r="O29" s="99">
        <f t="shared" si="1"/>
        <v>0.5292</v>
      </c>
      <c r="P29" s="99">
        <f t="shared" si="1"/>
        <v>14.103</v>
      </c>
      <c r="Q29" s="99">
        <f t="shared" si="1"/>
        <v>1.8</v>
      </c>
      <c r="R29" s="99">
        <f t="shared" si="1"/>
        <v>0.306</v>
      </c>
      <c r="S29" s="99">
        <f t="shared" si="1"/>
        <v>2.07</v>
      </c>
      <c r="T29" s="99">
        <f t="shared" si="1"/>
        <v>1.836</v>
      </c>
      <c r="U29" s="99">
        <v>1</v>
      </c>
      <c r="V29" s="99">
        <f>90*V28</f>
        <v>0.279</v>
      </c>
      <c r="W29" s="99">
        <f>90*W28</f>
        <v>3.096</v>
      </c>
      <c r="X29" s="19"/>
    </row>
    <row r="30" ht="15.6" spans="1:24">
      <c r="A30" s="48" t="s">
        <v>40</v>
      </c>
      <c r="B30" s="49"/>
      <c r="C30" s="50">
        <f t="shared" ref="C30:J30" si="2">ROUND(C29,2)</f>
        <v>13</v>
      </c>
      <c r="D30" s="52">
        <f t="shared" si="2"/>
        <v>1.96</v>
      </c>
      <c r="E30" s="52">
        <f t="shared" si="2"/>
        <v>3.1</v>
      </c>
      <c r="F30" s="52">
        <f t="shared" si="2"/>
        <v>1.35</v>
      </c>
      <c r="G30" s="52">
        <f t="shared" si="2"/>
        <v>3.96</v>
      </c>
      <c r="H30" s="52">
        <f t="shared" si="2"/>
        <v>0.11</v>
      </c>
      <c r="I30" s="52">
        <f t="shared" si="2"/>
        <v>2.83</v>
      </c>
      <c r="J30" s="52">
        <f t="shared" si="2"/>
        <v>4.72</v>
      </c>
      <c r="K30" s="52">
        <v>26</v>
      </c>
      <c r="L30" s="52">
        <f t="shared" ref="L30:T30" si="3">ROUND(L29,2)</f>
        <v>7.6</v>
      </c>
      <c r="M30" s="61">
        <f t="shared" si="3"/>
        <v>1.81</v>
      </c>
      <c r="N30" s="61">
        <f t="shared" si="3"/>
        <v>1.84</v>
      </c>
      <c r="O30" s="61">
        <f t="shared" si="3"/>
        <v>0.53</v>
      </c>
      <c r="P30" s="61">
        <f t="shared" si="3"/>
        <v>14.1</v>
      </c>
      <c r="Q30" s="61">
        <f t="shared" si="3"/>
        <v>1.8</v>
      </c>
      <c r="R30" s="61">
        <f t="shared" si="3"/>
        <v>0.31</v>
      </c>
      <c r="S30" s="61">
        <f t="shared" si="3"/>
        <v>2.07</v>
      </c>
      <c r="T30" s="61">
        <f t="shared" si="3"/>
        <v>1.84</v>
      </c>
      <c r="U30" s="61">
        <v>1</v>
      </c>
      <c r="V30" s="61">
        <f>ROUND(V29,2)</f>
        <v>0.28</v>
      </c>
      <c r="W30" s="61">
        <f>ROUND(W29,2)</f>
        <v>3.1</v>
      </c>
      <c r="X30" s="19"/>
    </row>
    <row r="31" ht="15.6" spans="1:24">
      <c r="A31" s="48" t="s">
        <v>41</v>
      </c>
      <c r="B31" s="49"/>
      <c r="C31" s="50">
        <v>72</v>
      </c>
      <c r="D31" s="51">
        <v>700</v>
      </c>
      <c r="E31" s="51">
        <v>70</v>
      </c>
      <c r="F31" s="52">
        <v>160</v>
      </c>
      <c r="G31" s="52">
        <v>135</v>
      </c>
      <c r="H31" s="51">
        <v>1850</v>
      </c>
      <c r="I31" s="51">
        <v>62.37</v>
      </c>
      <c r="J31" s="51">
        <v>39.5</v>
      </c>
      <c r="K31" s="52">
        <v>42</v>
      </c>
      <c r="L31" s="52">
        <v>35</v>
      </c>
      <c r="M31" s="52">
        <v>52</v>
      </c>
      <c r="N31" s="61">
        <v>62</v>
      </c>
      <c r="O31" s="61">
        <v>200</v>
      </c>
      <c r="P31" s="52">
        <v>240</v>
      </c>
      <c r="Q31" s="61">
        <v>250</v>
      </c>
      <c r="R31" s="61">
        <v>367</v>
      </c>
      <c r="S31" s="61">
        <v>62</v>
      </c>
      <c r="T31" s="61">
        <v>550</v>
      </c>
      <c r="U31" s="61">
        <v>11</v>
      </c>
      <c r="V31" s="61">
        <v>95</v>
      </c>
      <c r="W31" s="61">
        <v>133.33</v>
      </c>
      <c r="X31" s="75"/>
    </row>
    <row r="32" ht="16.35" spans="1:24">
      <c r="A32" s="53" t="s">
        <v>42</v>
      </c>
      <c r="B32" s="54"/>
      <c r="C32" s="130">
        <f t="shared" ref="C32:Z32" si="4">C30*C31</f>
        <v>936</v>
      </c>
      <c r="D32" s="130">
        <f t="shared" si="4"/>
        <v>1372</v>
      </c>
      <c r="E32" s="130">
        <f t="shared" si="4"/>
        <v>217</v>
      </c>
      <c r="F32" s="130">
        <f t="shared" si="4"/>
        <v>216</v>
      </c>
      <c r="G32" s="130">
        <f t="shared" si="4"/>
        <v>534.6</v>
      </c>
      <c r="H32" s="130">
        <f t="shared" si="4"/>
        <v>203.5</v>
      </c>
      <c r="I32" s="130">
        <f t="shared" si="4"/>
        <v>176.5071</v>
      </c>
      <c r="J32" s="130">
        <f t="shared" si="4"/>
        <v>186.44</v>
      </c>
      <c r="K32" s="130">
        <f t="shared" si="4"/>
        <v>1092</v>
      </c>
      <c r="L32" s="130">
        <f t="shared" si="4"/>
        <v>266</v>
      </c>
      <c r="M32" s="130">
        <f t="shared" si="4"/>
        <v>94.12</v>
      </c>
      <c r="N32" s="130">
        <f t="shared" si="4"/>
        <v>114.08</v>
      </c>
      <c r="O32" s="130">
        <f t="shared" si="4"/>
        <v>106</v>
      </c>
      <c r="P32" s="130">
        <f t="shared" si="4"/>
        <v>3384</v>
      </c>
      <c r="Q32" s="130">
        <f t="shared" si="4"/>
        <v>450</v>
      </c>
      <c r="R32" s="130">
        <f t="shared" si="4"/>
        <v>113.77</v>
      </c>
      <c r="S32" s="130">
        <f t="shared" si="4"/>
        <v>128.34</v>
      </c>
      <c r="T32" s="130">
        <f t="shared" si="4"/>
        <v>1012</v>
      </c>
      <c r="U32" s="130">
        <f t="shared" si="4"/>
        <v>11</v>
      </c>
      <c r="V32" s="130">
        <f t="shared" si="4"/>
        <v>26.6</v>
      </c>
      <c r="W32" s="130">
        <f t="shared" si="4"/>
        <v>413.323</v>
      </c>
      <c r="X32" s="76">
        <f>SUM(C32:W32)</f>
        <v>11053.2801</v>
      </c>
    </row>
    <row r="33" ht="15.6" spans="1:24">
      <c r="A33" s="56"/>
      <c r="B33" s="56"/>
      <c r="C33" s="100"/>
      <c r="D33" s="100"/>
      <c r="E33" s="100"/>
      <c r="F33" s="100"/>
      <c r="G33" s="100"/>
      <c r="H33" s="135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57">
        <f>X32/X2</f>
        <v>122.814223333333</v>
      </c>
    </row>
    <row r="34" customFormat="1" ht="27" customHeight="1" spans="2:2">
      <c r="B34" s="60" t="s">
        <v>43</v>
      </c>
    </row>
    <row r="35" customFormat="1" ht="27" customHeight="1" spans="2:2">
      <c r="B35" s="60" t="s">
        <v>44</v>
      </c>
    </row>
    <row r="36" customFormat="1" ht="27" customHeight="1" spans="2:2">
      <c r="B36" s="60" t="s">
        <v>45</v>
      </c>
    </row>
  </sheetData>
  <mergeCells count="36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7"/>
  <sheetViews>
    <sheetView workbookViewId="0">
      <pane ySplit="7" topLeftCell="A17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6.77777777777778" customWidth="1"/>
    <col min="13" max="13" width="6.22222222222222" customWidth="1"/>
    <col min="14" max="14" width="6" customWidth="1"/>
    <col min="15" max="15" width="6.11111111111111" customWidth="1"/>
    <col min="16" max="18" width="7" customWidth="1"/>
    <col min="19" max="19" width="6.22222222222222" customWidth="1"/>
    <col min="20" max="20" width="7" customWidth="1"/>
    <col min="21" max="22" width="6.44444444444444" customWidth="1"/>
    <col min="23" max="23" width="6.22222222222222" customWidth="1"/>
    <col min="24" max="24" width="7.11111111111111" customWidth="1"/>
    <col min="25" max="25" width="5.33333333333333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114"/>
      <c r="B2" s="3" t="s">
        <v>156</v>
      </c>
      <c r="C2" s="4" t="s">
        <v>2</v>
      </c>
      <c r="D2" s="4" t="s">
        <v>3</v>
      </c>
      <c r="E2" s="4" t="s">
        <v>5</v>
      </c>
      <c r="F2" s="4" t="s">
        <v>63</v>
      </c>
      <c r="G2" s="4" t="s">
        <v>4</v>
      </c>
      <c r="H2" s="131" t="s">
        <v>7</v>
      </c>
      <c r="I2" s="4" t="s">
        <v>9</v>
      </c>
      <c r="J2" s="4" t="s">
        <v>10</v>
      </c>
      <c r="K2" s="4" t="s">
        <v>8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95</v>
      </c>
      <c r="R2" s="4" t="s">
        <v>96</v>
      </c>
      <c r="S2" s="4" t="s">
        <v>81</v>
      </c>
      <c r="T2" s="4" t="s">
        <v>51</v>
      </c>
      <c r="U2" s="4" t="s">
        <v>11</v>
      </c>
      <c r="V2" s="4" t="s">
        <v>22</v>
      </c>
      <c r="W2" s="4" t="s">
        <v>97</v>
      </c>
      <c r="X2" s="4" t="s">
        <v>19</v>
      </c>
      <c r="Y2" s="4" t="s">
        <v>54</v>
      </c>
      <c r="Z2" s="137">
        <v>86</v>
      </c>
    </row>
    <row r="3" spans="1:26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38"/>
    </row>
    <row r="4" spans="1:26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38"/>
    </row>
    <row r="5" ht="12" customHeight="1" spans="1:26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38"/>
    </row>
    <row r="6" spans="1:26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38"/>
    </row>
    <row r="7" ht="28" customHeight="1" spans="1:26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39"/>
    </row>
    <row r="8" ht="15" customHeight="1" spans="1:26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26">
        <v>23</v>
      </c>
      <c r="Z8" s="140" t="s">
        <v>24</v>
      </c>
    </row>
    <row r="9" spans="1:26">
      <c r="A9" s="13" t="s">
        <v>25</v>
      </c>
      <c r="B9" s="14" t="s">
        <v>157</v>
      </c>
      <c r="C9" s="15">
        <v>0.1544</v>
      </c>
      <c r="D9" s="16"/>
      <c r="E9" s="16">
        <v>0.0063</v>
      </c>
      <c r="F9" s="16">
        <v>0.0159</v>
      </c>
      <c r="G9" s="16">
        <v>0.0117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6"/>
      <c r="V9" s="66"/>
      <c r="W9" s="66"/>
      <c r="X9" s="66"/>
      <c r="Y9" s="66"/>
      <c r="Z9" s="67" t="s">
        <v>121</v>
      </c>
    </row>
    <row r="10" spans="1:26">
      <c r="A10" s="18"/>
      <c r="B10" s="19" t="s">
        <v>56</v>
      </c>
      <c r="C10" s="20"/>
      <c r="D10" s="21"/>
      <c r="E10" s="21">
        <v>0.0078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8"/>
      <c r="V10" s="68"/>
      <c r="W10" s="68"/>
      <c r="X10" s="68"/>
      <c r="Y10" s="68"/>
      <c r="Z10" s="69"/>
    </row>
    <row r="11" spans="1:26">
      <c r="A11" s="18"/>
      <c r="B11" s="91" t="s">
        <v>57</v>
      </c>
      <c r="C11" s="20"/>
      <c r="D11" s="21">
        <v>0.01044</v>
      </c>
      <c r="E11" s="21"/>
      <c r="F11" s="21"/>
      <c r="G11" s="21"/>
      <c r="H11" s="22"/>
      <c r="I11" s="21">
        <v>0.0313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8"/>
      <c r="V11" s="68"/>
      <c r="W11" s="68"/>
      <c r="X11" s="68"/>
      <c r="Y11" s="68"/>
      <c r="Z11" s="69"/>
    </row>
    <row r="12" spans="1:26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8"/>
      <c r="V12" s="68"/>
      <c r="W12" s="68"/>
      <c r="X12" s="68"/>
      <c r="Y12" s="68"/>
      <c r="Z12" s="69"/>
    </row>
    <row r="13" ht="13.95" spans="1:26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70"/>
      <c r="V13" s="70"/>
      <c r="W13" s="70"/>
      <c r="X13" s="70"/>
      <c r="Y13" s="70"/>
      <c r="Z13" s="69"/>
    </row>
    <row r="14" spans="1:26">
      <c r="A14" s="13" t="s">
        <v>30</v>
      </c>
      <c r="B14" s="14" t="s">
        <v>8</v>
      </c>
      <c r="C14" s="15"/>
      <c r="D14" s="16"/>
      <c r="E14" s="16"/>
      <c r="F14" s="16"/>
      <c r="G14" s="16"/>
      <c r="H14" s="17"/>
      <c r="I14" s="16"/>
      <c r="J14" s="16"/>
      <c r="K14" s="16">
        <v>0.1423</v>
      </c>
      <c r="L14" s="16"/>
      <c r="M14" s="16"/>
      <c r="N14" s="16"/>
      <c r="O14" s="16"/>
      <c r="P14" s="16"/>
      <c r="Q14" s="16"/>
      <c r="R14" s="16"/>
      <c r="S14" s="16"/>
      <c r="T14" s="16"/>
      <c r="U14" s="66"/>
      <c r="V14" s="66"/>
      <c r="W14" s="66"/>
      <c r="X14" s="66"/>
      <c r="Y14" s="66"/>
      <c r="Z14" s="69"/>
    </row>
    <row r="15" spans="1:26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8"/>
      <c r="V15" s="68"/>
      <c r="W15" s="68"/>
      <c r="X15" s="68"/>
      <c r="Y15" s="68"/>
      <c r="Z15" s="69"/>
    </row>
    <row r="16" spans="1:26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8"/>
      <c r="V16" s="68"/>
      <c r="W16" s="68"/>
      <c r="X16" s="68"/>
      <c r="Y16" s="68"/>
      <c r="Z16" s="69"/>
    </row>
    <row r="17" ht="13.95" spans="1:26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71"/>
      <c r="V17" s="71"/>
      <c r="W17" s="71"/>
      <c r="X17" s="71"/>
      <c r="Y17" s="71"/>
      <c r="Z17" s="69"/>
    </row>
    <row r="18" ht="29" customHeight="1" spans="1:26">
      <c r="A18" s="33" t="s">
        <v>31</v>
      </c>
      <c r="B18" s="94" t="s">
        <v>158</v>
      </c>
      <c r="C18" s="15"/>
      <c r="D18" s="16"/>
      <c r="E18" s="16"/>
      <c r="F18" s="16"/>
      <c r="G18" s="16"/>
      <c r="H18" s="17"/>
      <c r="I18" s="16"/>
      <c r="J18" s="16"/>
      <c r="K18" s="16"/>
      <c r="L18" s="16">
        <v>0.0867</v>
      </c>
      <c r="M18" s="16">
        <v>0.0148</v>
      </c>
      <c r="N18" s="16">
        <v>0.0103</v>
      </c>
      <c r="O18" s="16">
        <v>0.002422</v>
      </c>
      <c r="P18" s="16">
        <v>0.0809</v>
      </c>
      <c r="Q18" s="16">
        <v>0.0581</v>
      </c>
      <c r="R18" s="16"/>
      <c r="S18" s="16"/>
      <c r="T18" s="16"/>
      <c r="U18" s="66"/>
      <c r="V18" s="66"/>
      <c r="W18" s="66"/>
      <c r="X18" s="66">
        <v>0.006</v>
      </c>
      <c r="Y18" s="66"/>
      <c r="Z18" s="69"/>
    </row>
    <row r="19" ht="15" customHeight="1" spans="1:26">
      <c r="A19" s="35"/>
      <c r="B19" s="96" t="s">
        <v>59</v>
      </c>
      <c r="C19" s="20"/>
      <c r="D19" s="21"/>
      <c r="E19" s="21"/>
      <c r="F19" s="21"/>
      <c r="G19" s="21"/>
      <c r="H19" s="22"/>
      <c r="I19" s="21">
        <v>0.01</v>
      </c>
      <c r="J19" s="21"/>
      <c r="K19" s="21"/>
      <c r="L19" s="21"/>
      <c r="M19" s="21">
        <v>0.0121</v>
      </c>
      <c r="N19" s="21">
        <v>0.02</v>
      </c>
      <c r="O19" s="21">
        <v>0.0044</v>
      </c>
      <c r="P19" s="21"/>
      <c r="Q19" s="21"/>
      <c r="R19" s="21"/>
      <c r="S19" s="21"/>
      <c r="T19" s="21">
        <v>0.0794</v>
      </c>
      <c r="U19" s="68"/>
      <c r="V19" s="68"/>
      <c r="W19" s="68"/>
      <c r="X19" s="68">
        <v>0.003</v>
      </c>
      <c r="Y19" s="68">
        <v>4</v>
      </c>
      <c r="Z19" s="69"/>
    </row>
    <row r="20" spans="1:26">
      <c r="A20" s="35"/>
      <c r="B20" s="118" t="s">
        <v>60</v>
      </c>
      <c r="C20" s="20">
        <v>0.0399</v>
      </c>
      <c r="D20" s="21">
        <v>0.0053</v>
      </c>
      <c r="E20" s="21"/>
      <c r="F20" s="21"/>
      <c r="G20" s="21"/>
      <c r="H20" s="22"/>
      <c r="I20" s="21"/>
      <c r="J20" s="21"/>
      <c r="K20" s="21"/>
      <c r="L20" s="21">
        <v>0.236</v>
      </c>
      <c r="M20" s="21"/>
      <c r="N20" s="21"/>
      <c r="O20" s="21"/>
      <c r="P20" s="21"/>
      <c r="Q20" s="21"/>
      <c r="R20" s="21"/>
      <c r="S20" s="21"/>
      <c r="T20" s="21"/>
      <c r="U20" s="68"/>
      <c r="V20" s="68"/>
      <c r="W20" s="68"/>
      <c r="X20" s="68"/>
      <c r="Y20" s="68"/>
      <c r="Z20" s="69"/>
    </row>
    <row r="21" spans="1:26">
      <c r="A21" s="35"/>
      <c r="B21" s="96" t="s">
        <v>35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68">
        <v>0.0195</v>
      </c>
      <c r="V21" s="68"/>
      <c r="W21" s="68"/>
      <c r="X21" s="68"/>
      <c r="Y21" s="68"/>
      <c r="Z21" s="69"/>
    </row>
    <row r="22" spans="1:26">
      <c r="A22" s="35"/>
      <c r="B22" s="91" t="s">
        <v>36</v>
      </c>
      <c r="C22" s="20"/>
      <c r="D22" s="21"/>
      <c r="E22" s="21"/>
      <c r="F22" s="21"/>
      <c r="G22" s="21"/>
      <c r="H22" s="22"/>
      <c r="I22" s="21"/>
      <c r="J22" s="21">
        <v>0.0494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8"/>
      <c r="V22" s="68"/>
      <c r="W22" s="68"/>
      <c r="X22" s="68"/>
      <c r="Y22" s="68"/>
      <c r="Z22" s="69"/>
    </row>
    <row r="23" ht="13.95" spans="1:26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70"/>
      <c r="V23" s="70"/>
      <c r="W23" s="70"/>
      <c r="X23" s="70"/>
      <c r="Y23" s="70"/>
      <c r="Z23" s="69"/>
    </row>
    <row r="24" spans="1:26">
      <c r="A24" s="33" t="s">
        <v>37</v>
      </c>
      <c r="B24" s="14" t="s">
        <v>102</v>
      </c>
      <c r="C24" s="15">
        <v>0.015</v>
      </c>
      <c r="D24" s="16">
        <v>0.0023</v>
      </c>
      <c r="E24" s="16">
        <v>0.1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>
        <v>0.0698</v>
      </c>
      <c r="S24" s="16">
        <v>0.005</v>
      </c>
      <c r="T24" s="16"/>
      <c r="U24" s="66"/>
      <c r="V24" s="66"/>
      <c r="W24" s="66">
        <v>6</v>
      </c>
      <c r="X24" s="66"/>
      <c r="Y24" s="66">
        <v>5</v>
      </c>
      <c r="Z24" s="69"/>
    </row>
    <row r="25" spans="1:26">
      <c r="A25" s="35"/>
      <c r="B25" s="127" t="s">
        <v>103</v>
      </c>
      <c r="C25" s="128"/>
      <c r="D25" s="129"/>
      <c r="E25" s="129">
        <v>0.0033</v>
      </c>
      <c r="F25" s="129"/>
      <c r="G25" s="129"/>
      <c r="H25" s="134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6"/>
      <c r="V25" s="136"/>
      <c r="W25" s="136"/>
      <c r="X25" s="136">
        <v>0.02586</v>
      </c>
      <c r="Y25" s="136"/>
      <c r="Z25" s="69"/>
    </row>
    <row r="26" spans="1:26">
      <c r="A26" s="35"/>
      <c r="B26" s="19" t="s">
        <v>56</v>
      </c>
      <c r="C26" s="20"/>
      <c r="D26" s="21"/>
      <c r="E26" s="21">
        <v>0.0073</v>
      </c>
      <c r="F26" s="21"/>
      <c r="G26" s="21"/>
      <c r="H26" s="22">
        <v>0.0006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68"/>
      <c r="V26" s="68"/>
      <c r="W26" s="68"/>
      <c r="X26" s="68"/>
      <c r="Y26" s="68"/>
      <c r="Z26" s="69"/>
    </row>
    <row r="27" ht="13.95" spans="1:26">
      <c r="A27" s="35"/>
      <c r="B27" s="19"/>
      <c r="C27" s="20"/>
      <c r="D27" s="21"/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68"/>
      <c r="V27" s="68"/>
      <c r="W27" s="68"/>
      <c r="X27" s="68"/>
      <c r="Y27" s="68"/>
      <c r="Z27" s="72"/>
    </row>
    <row r="28" ht="13.95" spans="1:26">
      <c r="A28" s="38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70"/>
      <c r="V28" s="70">
        <v>1</v>
      </c>
      <c r="W28" s="70"/>
      <c r="X28" s="70"/>
      <c r="Y28" s="70"/>
      <c r="Z28" s="141"/>
    </row>
    <row r="29" ht="15.6" spans="1:26">
      <c r="A29" s="46" t="s">
        <v>39</v>
      </c>
      <c r="B29" s="47"/>
      <c r="C29" s="15">
        <f t="shared" ref="C29:U29" si="0">SUM(C9:C28)</f>
        <v>0.2093</v>
      </c>
      <c r="D29" s="16">
        <f t="shared" si="0"/>
        <v>0.01804</v>
      </c>
      <c r="E29" s="16">
        <f t="shared" si="0"/>
        <v>0.13314</v>
      </c>
      <c r="F29" s="16">
        <f t="shared" si="0"/>
        <v>0.0159</v>
      </c>
      <c r="G29" s="16">
        <f t="shared" si="0"/>
        <v>0.0117</v>
      </c>
      <c r="H29" s="16">
        <f t="shared" si="0"/>
        <v>0.0012</v>
      </c>
      <c r="I29" s="16">
        <f t="shared" si="0"/>
        <v>0.0413</v>
      </c>
      <c r="J29" s="16">
        <f t="shared" si="0"/>
        <v>0.0494</v>
      </c>
      <c r="K29" s="16">
        <f t="shared" si="0"/>
        <v>0.1423</v>
      </c>
      <c r="L29" s="16">
        <f t="shared" si="0"/>
        <v>0.3227</v>
      </c>
      <c r="M29" s="16">
        <f t="shared" si="0"/>
        <v>0.0269</v>
      </c>
      <c r="N29" s="16">
        <f t="shared" si="0"/>
        <v>0.0303</v>
      </c>
      <c r="O29" s="16">
        <f t="shared" si="0"/>
        <v>0.006822</v>
      </c>
      <c r="P29" s="16">
        <f t="shared" si="0"/>
        <v>0.0809</v>
      </c>
      <c r="Q29" s="16">
        <f t="shared" si="0"/>
        <v>0.0581</v>
      </c>
      <c r="R29" s="16">
        <f t="shared" si="0"/>
        <v>0.0698</v>
      </c>
      <c r="S29" s="16">
        <f t="shared" si="0"/>
        <v>0.005</v>
      </c>
      <c r="T29" s="16">
        <f t="shared" si="0"/>
        <v>0.0794</v>
      </c>
      <c r="U29" s="16">
        <f t="shared" si="0"/>
        <v>0.0195</v>
      </c>
      <c r="V29" s="16">
        <v>1</v>
      </c>
      <c r="W29" s="16">
        <v>6</v>
      </c>
      <c r="X29" s="16">
        <f>SUM(X9:X28)</f>
        <v>0.03486</v>
      </c>
      <c r="Y29" s="109">
        <v>9</v>
      </c>
      <c r="Z29" s="14"/>
    </row>
    <row r="30" ht="15.6" hidden="1" spans="1:26">
      <c r="A30" s="48" t="s">
        <v>40</v>
      </c>
      <c r="B30" s="49"/>
      <c r="C30" s="99">
        <f>86*C29</f>
        <v>17.9998</v>
      </c>
      <c r="D30" s="99">
        <f t="shared" ref="D30:Y30" si="1">86*D29</f>
        <v>1.55144</v>
      </c>
      <c r="E30" s="99">
        <f t="shared" si="1"/>
        <v>11.45004</v>
      </c>
      <c r="F30" s="99">
        <f t="shared" si="1"/>
        <v>1.3674</v>
      </c>
      <c r="G30" s="99">
        <f t="shared" si="1"/>
        <v>1.0062</v>
      </c>
      <c r="H30" s="99">
        <f t="shared" si="1"/>
        <v>0.1032</v>
      </c>
      <c r="I30" s="99">
        <f t="shared" si="1"/>
        <v>3.5518</v>
      </c>
      <c r="J30" s="99">
        <f t="shared" si="1"/>
        <v>4.2484</v>
      </c>
      <c r="K30" s="99">
        <f t="shared" si="1"/>
        <v>12.2378</v>
      </c>
      <c r="L30" s="99">
        <f t="shared" si="1"/>
        <v>27.7522</v>
      </c>
      <c r="M30" s="99">
        <f t="shared" si="1"/>
        <v>2.3134</v>
      </c>
      <c r="N30" s="99">
        <f t="shared" si="1"/>
        <v>2.6058</v>
      </c>
      <c r="O30" s="99">
        <f t="shared" si="1"/>
        <v>0.586692</v>
      </c>
      <c r="P30" s="99">
        <f t="shared" si="1"/>
        <v>6.9574</v>
      </c>
      <c r="Q30" s="99">
        <f t="shared" si="1"/>
        <v>4.9966</v>
      </c>
      <c r="R30" s="99">
        <f t="shared" si="1"/>
        <v>6.0028</v>
      </c>
      <c r="S30" s="99">
        <f t="shared" si="1"/>
        <v>0.43</v>
      </c>
      <c r="T30" s="99">
        <f t="shared" si="1"/>
        <v>6.8284</v>
      </c>
      <c r="U30" s="99">
        <f t="shared" si="1"/>
        <v>1.677</v>
      </c>
      <c r="V30" s="99">
        <f t="shared" si="1"/>
        <v>86</v>
      </c>
      <c r="W30" s="99">
        <v>6</v>
      </c>
      <c r="X30" s="99">
        <f t="shared" si="1"/>
        <v>2.99796</v>
      </c>
      <c r="Y30" s="99">
        <v>9</v>
      </c>
      <c r="Z30" s="19"/>
    </row>
    <row r="31" ht="15.6" spans="1:26">
      <c r="A31" s="48" t="s">
        <v>40</v>
      </c>
      <c r="B31" s="49"/>
      <c r="C31" s="50">
        <f t="shared" ref="C31:U31" si="2">ROUND(C30,2)</f>
        <v>18</v>
      </c>
      <c r="D31" s="52">
        <f t="shared" si="2"/>
        <v>1.55</v>
      </c>
      <c r="E31" s="52">
        <f t="shared" si="2"/>
        <v>11.45</v>
      </c>
      <c r="F31" s="52">
        <f t="shared" si="2"/>
        <v>1.37</v>
      </c>
      <c r="G31" s="52">
        <f t="shared" si="2"/>
        <v>1.01</v>
      </c>
      <c r="H31" s="52">
        <f t="shared" si="2"/>
        <v>0.1</v>
      </c>
      <c r="I31" s="52">
        <f t="shared" si="2"/>
        <v>3.55</v>
      </c>
      <c r="J31" s="52">
        <f t="shared" si="2"/>
        <v>4.25</v>
      </c>
      <c r="K31" s="52">
        <f t="shared" si="2"/>
        <v>12.24</v>
      </c>
      <c r="L31" s="52">
        <f t="shared" si="2"/>
        <v>27.75</v>
      </c>
      <c r="M31" s="61">
        <f t="shared" si="2"/>
        <v>2.31</v>
      </c>
      <c r="N31" s="61">
        <f t="shared" si="2"/>
        <v>2.61</v>
      </c>
      <c r="O31" s="61">
        <f t="shared" si="2"/>
        <v>0.59</v>
      </c>
      <c r="P31" s="61">
        <f t="shared" si="2"/>
        <v>6.96</v>
      </c>
      <c r="Q31" s="61">
        <f t="shared" si="2"/>
        <v>5</v>
      </c>
      <c r="R31" s="61">
        <f t="shared" si="2"/>
        <v>6</v>
      </c>
      <c r="S31" s="61">
        <f t="shared" si="2"/>
        <v>0.43</v>
      </c>
      <c r="T31" s="61">
        <f t="shared" si="2"/>
        <v>6.83</v>
      </c>
      <c r="U31" s="61">
        <f t="shared" si="2"/>
        <v>1.68</v>
      </c>
      <c r="V31" s="61">
        <v>1</v>
      </c>
      <c r="W31" s="61">
        <v>6</v>
      </c>
      <c r="X31" s="61">
        <f>ROUND(X30,2)</f>
        <v>3</v>
      </c>
      <c r="Y31" s="74">
        <v>9</v>
      </c>
      <c r="Z31" s="19"/>
    </row>
    <row r="32" ht="15.6" spans="1:26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88</v>
      </c>
      <c r="G32" s="52">
        <v>56.25</v>
      </c>
      <c r="H32" s="51">
        <v>1850</v>
      </c>
      <c r="I32" s="51">
        <v>62.37</v>
      </c>
      <c r="J32" s="51">
        <v>39.5</v>
      </c>
      <c r="K32" s="52">
        <v>90</v>
      </c>
      <c r="L32" s="52">
        <v>35</v>
      </c>
      <c r="M32" s="52">
        <v>52</v>
      </c>
      <c r="N32" s="61">
        <v>62</v>
      </c>
      <c r="O32" s="61">
        <v>200</v>
      </c>
      <c r="P32" s="52">
        <v>240</v>
      </c>
      <c r="Q32" s="52">
        <v>180</v>
      </c>
      <c r="R32" s="52">
        <v>275</v>
      </c>
      <c r="S32" s="52">
        <v>160</v>
      </c>
      <c r="T32" s="52">
        <v>121</v>
      </c>
      <c r="U32" s="61">
        <v>250</v>
      </c>
      <c r="V32" s="61">
        <v>11</v>
      </c>
      <c r="W32" s="61">
        <v>2.7</v>
      </c>
      <c r="X32" s="61">
        <v>367</v>
      </c>
      <c r="Y32" s="61">
        <v>8</v>
      </c>
      <c r="Z32" s="75"/>
    </row>
    <row r="33" ht="16.35" spans="1:26">
      <c r="A33" s="53" t="s">
        <v>42</v>
      </c>
      <c r="B33" s="54"/>
      <c r="C33" s="130">
        <f t="shared" ref="C33:Y33" si="3">C31*C32</f>
        <v>1296</v>
      </c>
      <c r="D33" s="130">
        <f t="shared" si="3"/>
        <v>1085</v>
      </c>
      <c r="E33" s="130">
        <f t="shared" si="3"/>
        <v>801.5</v>
      </c>
      <c r="F33" s="130">
        <f t="shared" si="3"/>
        <v>120.56</v>
      </c>
      <c r="G33" s="130">
        <f t="shared" si="3"/>
        <v>56.8125</v>
      </c>
      <c r="H33" s="130">
        <f t="shared" si="3"/>
        <v>185</v>
      </c>
      <c r="I33" s="130">
        <f t="shared" si="3"/>
        <v>221.4135</v>
      </c>
      <c r="J33" s="130">
        <f t="shared" si="3"/>
        <v>167.875</v>
      </c>
      <c r="K33" s="130">
        <f t="shared" si="3"/>
        <v>1101.6</v>
      </c>
      <c r="L33" s="130">
        <f t="shared" si="3"/>
        <v>971.25</v>
      </c>
      <c r="M33" s="130">
        <f t="shared" si="3"/>
        <v>120.12</v>
      </c>
      <c r="N33" s="130">
        <f t="shared" si="3"/>
        <v>161.82</v>
      </c>
      <c r="O33" s="130">
        <f t="shared" si="3"/>
        <v>118</v>
      </c>
      <c r="P33" s="130">
        <f t="shared" si="3"/>
        <v>1670.4</v>
      </c>
      <c r="Q33" s="130">
        <f t="shared" si="3"/>
        <v>900</v>
      </c>
      <c r="R33" s="130">
        <f t="shared" si="3"/>
        <v>1650</v>
      </c>
      <c r="S33" s="130">
        <f t="shared" si="3"/>
        <v>68.8</v>
      </c>
      <c r="T33" s="130">
        <f t="shared" si="3"/>
        <v>826.43</v>
      </c>
      <c r="U33" s="130">
        <f t="shared" si="3"/>
        <v>420</v>
      </c>
      <c r="V33" s="130">
        <f t="shared" si="3"/>
        <v>11</v>
      </c>
      <c r="W33" s="130">
        <f t="shared" si="3"/>
        <v>16.2</v>
      </c>
      <c r="X33" s="130">
        <f t="shared" si="3"/>
        <v>1101</v>
      </c>
      <c r="Y33" s="130">
        <f t="shared" si="3"/>
        <v>72</v>
      </c>
      <c r="Z33" s="76">
        <f>SUM(C33:Y33)</f>
        <v>13142.781</v>
      </c>
    </row>
    <row r="34" ht="15.6" spans="1:26">
      <c r="A34" s="56"/>
      <c r="B34" s="56"/>
      <c r="C34" s="100"/>
      <c r="D34" s="100"/>
      <c r="E34" s="100"/>
      <c r="F34" s="100"/>
      <c r="G34" s="100"/>
      <c r="H34" s="135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57">
        <f>Z33/Z2</f>
        <v>152.823034883721</v>
      </c>
    </row>
    <row r="35" customFormat="1" ht="27" customHeight="1" spans="2:18">
      <c r="B35" s="60" t="s">
        <v>43</v>
      </c>
      <c r="R35" s="57"/>
    </row>
    <row r="36" customFormat="1" ht="27" customHeight="1" spans="2:18">
      <c r="B36" s="60" t="s">
        <v>44</v>
      </c>
      <c r="R36" s="57"/>
    </row>
    <row r="37" customFormat="1" ht="27" customHeight="1" spans="2:2">
      <c r="B37" s="60" t="s">
        <v>45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7"/>
  <sheetViews>
    <sheetView topLeftCell="B1"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8.1111111111111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55555555555556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7.33333333333333" customWidth="1"/>
    <col min="20" max="20" width="7" customWidth="1"/>
    <col min="21" max="21" width="6.44444444444444" customWidth="1"/>
    <col min="22" max="22" width="7.11111111111111" customWidth="1"/>
    <col min="23" max="23" width="6.11111111111111" customWidth="1"/>
    <col min="24" max="26" width="6.22222222222222" customWidth="1"/>
    <col min="27" max="27" width="6.11111111111111" customWidth="1"/>
    <col min="28" max="28" width="5.66666666666667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77"/>
      <c r="B2" s="78" t="s">
        <v>159</v>
      </c>
      <c r="C2" s="79" t="s">
        <v>2</v>
      </c>
      <c r="D2" s="4" t="s">
        <v>3</v>
      </c>
      <c r="E2" s="4" t="s">
        <v>5</v>
      </c>
      <c r="F2" s="4" t="s">
        <v>112</v>
      </c>
      <c r="G2" s="4" t="s">
        <v>17</v>
      </c>
      <c r="H2" s="4" t="s">
        <v>65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66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49</v>
      </c>
      <c r="S2" s="4" t="s">
        <v>67</v>
      </c>
      <c r="T2" s="4" t="s">
        <v>18</v>
      </c>
      <c r="U2" s="4" t="s">
        <v>20</v>
      </c>
      <c r="V2" s="4" t="s">
        <v>48</v>
      </c>
      <c r="W2" s="4" t="s">
        <v>19</v>
      </c>
      <c r="X2" s="4" t="s">
        <v>68</v>
      </c>
      <c r="Y2" s="4" t="s">
        <v>85</v>
      </c>
      <c r="Z2" s="4" t="s">
        <v>52</v>
      </c>
      <c r="AA2" s="4" t="s">
        <v>53</v>
      </c>
      <c r="AB2" s="4" t="s">
        <v>70</v>
      </c>
      <c r="AC2" s="105">
        <v>93</v>
      </c>
    </row>
    <row r="3" spans="1:29">
      <c r="A3" s="80"/>
      <c r="B3" s="81"/>
      <c r="C3" s="8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06"/>
    </row>
    <row r="4" spans="1:29">
      <c r="A4" s="80"/>
      <c r="B4" s="81"/>
      <c r="C4" s="8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6"/>
    </row>
    <row r="5" ht="12" customHeight="1" spans="1:29">
      <c r="A5" s="80"/>
      <c r="B5" s="81"/>
      <c r="C5" s="8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06"/>
    </row>
    <row r="6" spans="1:29">
      <c r="A6" s="80"/>
      <c r="B6" s="81"/>
      <c r="C6" s="8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06"/>
    </row>
    <row r="7" ht="28" customHeight="1" spans="1:29">
      <c r="A7" s="83"/>
      <c r="B7" s="84"/>
      <c r="C7" s="8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7"/>
    </row>
    <row r="8" ht="15" customHeight="1" spans="1:29">
      <c r="A8" s="86"/>
      <c r="B8" s="65"/>
      <c r="C8" s="87">
        <v>1</v>
      </c>
      <c r="D8" s="88">
        <v>2</v>
      </c>
      <c r="E8" s="87">
        <v>3</v>
      </c>
      <c r="F8" s="87">
        <v>4</v>
      </c>
      <c r="G8" s="88">
        <v>5</v>
      </c>
      <c r="H8" s="87">
        <v>6</v>
      </c>
      <c r="I8" s="88">
        <v>7</v>
      </c>
      <c r="J8" s="87">
        <v>8</v>
      </c>
      <c r="K8" s="87">
        <v>9</v>
      </c>
      <c r="L8" s="88">
        <v>10</v>
      </c>
      <c r="M8" s="87">
        <v>11</v>
      </c>
      <c r="N8" s="88">
        <v>12</v>
      </c>
      <c r="O8" s="87">
        <v>13</v>
      </c>
      <c r="P8" s="87">
        <v>14</v>
      </c>
      <c r="Q8" s="88">
        <v>15</v>
      </c>
      <c r="R8" s="87">
        <v>16</v>
      </c>
      <c r="S8" s="88">
        <v>17</v>
      </c>
      <c r="T8" s="87">
        <v>18</v>
      </c>
      <c r="U8" s="87">
        <v>19</v>
      </c>
      <c r="V8" s="88">
        <v>20</v>
      </c>
      <c r="W8" s="87">
        <v>21</v>
      </c>
      <c r="X8" s="88">
        <v>22</v>
      </c>
      <c r="Y8" s="87">
        <v>23</v>
      </c>
      <c r="Z8" s="87">
        <v>24</v>
      </c>
      <c r="AA8" s="88">
        <v>25</v>
      </c>
      <c r="AB8" s="87">
        <v>26</v>
      </c>
      <c r="AC8" s="108" t="s">
        <v>24</v>
      </c>
    </row>
    <row r="9" spans="1:29">
      <c r="A9" s="89" t="s">
        <v>25</v>
      </c>
      <c r="B9" s="14" t="s">
        <v>160</v>
      </c>
      <c r="C9" s="15">
        <v>0.145</v>
      </c>
      <c r="D9" s="16"/>
      <c r="E9" s="16">
        <v>0.0058</v>
      </c>
      <c r="F9" s="16">
        <v>0.0153</v>
      </c>
      <c r="G9" s="16"/>
      <c r="H9" s="16"/>
      <c r="I9" s="10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01"/>
      <c r="Y9" s="109"/>
      <c r="Z9" s="109"/>
      <c r="AA9" s="109"/>
      <c r="AB9" s="109"/>
      <c r="AC9" s="67" t="s">
        <v>87</v>
      </c>
    </row>
    <row r="10" spans="1:29">
      <c r="A10" s="90"/>
      <c r="B10" s="19" t="s">
        <v>56</v>
      </c>
      <c r="C10" s="20"/>
      <c r="D10" s="21"/>
      <c r="E10" s="21">
        <v>0.0071</v>
      </c>
      <c r="F10" s="21"/>
      <c r="G10" s="21"/>
      <c r="H10" s="21"/>
      <c r="I10" s="10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02"/>
      <c r="Y10" s="110"/>
      <c r="Z10" s="110"/>
      <c r="AA10" s="110"/>
      <c r="AB10" s="110"/>
      <c r="AC10" s="69"/>
    </row>
    <row r="11" spans="1:29">
      <c r="A11" s="90"/>
      <c r="B11" s="91" t="s">
        <v>57</v>
      </c>
      <c r="C11" s="20"/>
      <c r="D11" s="21">
        <v>0.00983</v>
      </c>
      <c r="E11" s="21"/>
      <c r="F11" s="21"/>
      <c r="G11" s="21"/>
      <c r="H11" s="21"/>
      <c r="I11" s="102"/>
      <c r="J11" s="21">
        <v>0.0314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02"/>
      <c r="Y11" s="110"/>
      <c r="Z11" s="110"/>
      <c r="AA11" s="110"/>
      <c r="AB11" s="110"/>
      <c r="AC11" s="69"/>
    </row>
    <row r="12" spans="1:29">
      <c r="A12" s="90"/>
      <c r="B12" s="19"/>
      <c r="C12" s="20"/>
      <c r="D12" s="21"/>
      <c r="E12" s="21"/>
      <c r="F12" s="21"/>
      <c r="G12" s="21"/>
      <c r="H12" s="21"/>
      <c r="I12" s="10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02"/>
      <c r="Y12" s="110"/>
      <c r="Z12" s="110"/>
      <c r="AA12" s="110"/>
      <c r="AB12" s="110"/>
      <c r="AC12" s="69"/>
    </row>
    <row r="13" ht="13.95" spans="1:29">
      <c r="A13" s="92"/>
      <c r="B13" s="24"/>
      <c r="C13" s="25"/>
      <c r="D13" s="26"/>
      <c r="E13" s="26"/>
      <c r="F13" s="26"/>
      <c r="G13" s="26"/>
      <c r="H13" s="26"/>
      <c r="I13" s="10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3"/>
      <c r="Y13" s="111"/>
      <c r="Z13" s="111"/>
      <c r="AA13" s="111"/>
      <c r="AB13" s="111"/>
      <c r="AC13" s="69"/>
    </row>
    <row r="14" spans="1:29">
      <c r="A14" s="89" t="s">
        <v>30</v>
      </c>
      <c r="B14" s="14" t="s">
        <v>48</v>
      </c>
      <c r="C14" s="15"/>
      <c r="D14" s="16"/>
      <c r="E14" s="16"/>
      <c r="F14" s="16"/>
      <c r="G14" s="16"/>
      <c r="H14" s="16"/>
      <c r="I14" s="10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0.1397</v>
      </c>
      <c r="W14" s="16"/>
      <c r="X14" s="101"/>
      <c r="Y14" s="109"/>
      <c r="Z14" s="109"/>
      <c r="AA14" s="109"/>
      <c r="AB14" s="109"/>
      <c r="AC14" s="69"/>
    </row>
    <row r="15" spans="1:29">
      <c r="A15" s="90"/>
      <c r="B15" s="19"/>
      <c r="C15" s="20"/>
      <c r="D15" s="21"/>
      <c r="E15" s="21"/>
      <c r="F15" s="21"/>
      <c r="G15" s="21"/>
      <c r="H15" s="21"/>
      <c r="I15" s="10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02"/>
      <c r="Y15" s="110"/>
      <c r="Z15" s="110"/>
      <c r="AA15" s="110"/>
      <c r="AB15" s="110"/>
      <c r="AC15" s="69"/>
    </row>
    <row r="16" spans="1:29">
      <c r="A16" s="90"/>
      <c r="B16" s="19"/>
      <c r="C16" s="20"/>
      <c r="D16" s="21"/>
      <c r="E16" s="21"/>
      <c r="F16" s="21"/>
      <c r="G16" s="21"/>
      <c r="H16" s="21"/>
      <c r="I16" s="10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02"/>
      <c r="Y16" s="110"/>
      <c r="Z16" s="110"/>
      <c r="AA16" s="110"/>
      <c r="AB16" s="110"/>
      <c r="AC16" s="69"/>
    </row>
    <row r="17" ht="13.95" spans="1:29">
      <c r="A17" s="92"/>
      <c r="B17" s="24"/>
      <c r="C17" s="30"/>
      <c r="D17" s="31"/>
      <c r="E17" s="31"/>
      <c r="F17" s="31"/>
      <c r="G17" s="31"/>
      <c r="H17" s="31"/>
      <c r="I17" s="104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104"/>
      <c r="Y17" s="112"/>
      <c r="Z17" s="112"/>
      <c r="AA17" s="112"/>
      <c r="AB17" s="112"/>
      <c r="AC17" s="69"/>
    </row>
    <row r="18" ht="16" customHeight="1" spans="1:29">
      <c r="A18" s="93" t="s">
        <v>31</v>
      </c>
      <c r="B18" s="94" t="s">
        <v>32</v>
      </c>
      <c r="C18" s="15"/>
      <c r="D18" s="16"/>
      <c r="E18" s="16">
        <v>0.0013</v>
      </c>
      <c r="F18" s="16"/>
      <c r="G18" s="16">
        <v>0.0693</v>
      </c>
      <c r="H18" s="16"/>
      <c r="I18" s="101"/>
      <c r="J18" s="16"/>
      <c r="K18" s="16"/>
      <c r="L18" s="16"/>
      <c r="M18" s="16"/>
      <c r="N18" s="16">
        <v>0.0773</v>
      </c>
      <c r="O18" s="16">
        <v>0.01</v>
      </c>
      <c r="P18" s="16">
        <v>0.01</v>
      </c>
      <c r="Q18" s="16">
        <v>0.00244</v>
      </c>
      <c r="R18" s="16">
        <v>0.0784</v>
      </c>
      <c r="S18" s="16"/>
      <c r="T18" s="16">
        <v>0.0404</v>
      </c>
      <c r="U18" s="16"/>
      <c r="V18" s="16"/>
      <c r="W18" s="16">
        <v>0.0072</v>
      </c>
      <c r="X18" s="101"/>
      <c r="Y18" s="109"/>
      <c r="Z18" s="109"/>
      <c r="AA18" s="109"/>
      <c r="AB18" s="109"/>
      <c r="AC18" s="69"/>
    </row>
    <row r="19" ht="27" customHeight="1" spans="1:29">
      <c r="A19" s="95"/>
      <c r="B19" s="96" t="s">
        <v>74</v>
      </c>
      <c r="C19" s="20"/>
      <c r="D19" s="21"/>
      <c r="E19" s="21"/>
      <c r="F19" s="21"/>
      <c r="G19" s="21"/>
      <c r="H19" s="21"/>
      <c r="I19" s="102"/>
      <c r="J19" s="21">
        <v>0.0104</v>
      </c>
      <c r="K19" s="21"/>
      <c r="L19" s="21"/>
      <c r="M19" s="21"/>
      <c r="N19" s="21"/>
      <c r="O19" s="21">
        <v>0.0154</v>
      </c>
      <c r="P19" s="21">
        <v>0.0184</v>
      </c>
      <c r="Q19" s="21">
        <v>0.0044</v>
      </c>
      <c r="R19" s="21"/>
      <c r="S19" s="21">
        <v>0.0633</v>
      </c>
      <c r="T19" s="21"/>
      <c r="U19" s="21"/>
      <c r="V19" s="21"/>
      <c r="W19" s="21">
        <v>0.0034</v>
      </c>
      <c r="X19" s="102">
        <v>3</v>
      </c>
      <c r="Y19" s="110"/>
      <c r="Z19" s="110"/>
      <c r="AA19" s="110"/>
      <c r="AB19" s="110"/>
      <c r="AC19" s="69"/>
    </row>
    <row r="20" spans="1:29">
      <c r="A20" s="95"/>
      <c r="B20" s="96" t="s">
        <v>75</v>
      </c>
      <c r="C20" s="20"/>
      <c r="D20" s="21">
        <v>0.00733</v>
      </c>
      <c r="E20" s="21"/>
      <c r="F20" s="21"/>
      <c r="G20" s="21"/>
      <c r="H20" s="21"/>
      <c r="I20" s="102"/>
      <c r="J20" s="21"/>
      <c r="K20" s="21"/>
      <c r="L20" s="21"/>
      <c r="M20" s="21">
        <v>0.044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102"/>
      <c r="Y20" s="110"/>
      <c r="Z20" s="110"/>
      <c r="AA20" s="110"/>
      <c r="AB20" s="110"/>
      <c r="AC20" s="69"/>
    </row>
    <row r="21" spans="1:29">
      <c r="A21" s="95"/>
      <c r="B21" s="96" t="s">
        <v>76</v>
      </c>
      <c r="C21" s="20"/>
      <c r="D21" s="21"/>
      <c r="E21" s="21">
        <v>0.00803</v>
      </c>
      <c r="F21" s="21"/>
      <c r="G21" s="21"/>
      <c r="H21" s="21"/>
      <c r="I21" s="102"/>
      <c r="J21" s="21"/>
      <c r="K21" s="21"/>
      <c r="L21" s="21">
        <v>0.0204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02"/>
      <c r="Y21" s="110"/>
      <c r="Z21" s="110"/>
      <c r="AA21" s="110"/>
      <c r="AB21" s="110"/>
      <c r="AC21" s="69"/>
    </row>
    <row r="22" spans="1:29">
      <c r="A22" s="95"/>
      <c r="B22" s="91" t="s">
        <v>36</v>
      </c>
      <c r="C22" s="20"/>
      <c r="D22" s="21"/>
      <c r="E22" s="21"/>
      <c r="F22" s="21"/>
      <c r="G22" s="21"/>
      <c r="H22" s="21"/>
      <c r="I22" s="102"/>
      <c r="J22" s="21"/>
      <c r="K22" s="21">
        <v>0.0524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02"/>
      <c r="Y22" s="110"/>
      <c r="Z22" s="110"/>
      <c r="AA22" s="110"/>
      <c r="AB22" s="110"/>
      <c r="AC22" s="69"/>
    </row>
    <row r="23" ht="13.95" spans="1:29">
      <c r="A23" s="97"/>
      <c r="B23" s="98"/>
      <c r="C23" s="25"/>
      <c r="D23" s="26"/>
      <c r="E23" s="26"/>
      <c r="F23" s="26"/>
      <c r="G23" s="26"/>
      <c r="H23" s="26"/>
      <c r="I23" s="103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3"/>
      <c r="Y23" s="111"/>
      <c r="Z23" s="111"/>
      <c r="AA23" s="111"/>
      <c r="AB23" s="111"/>
      <c r="AC23" s="69"/>
    </row>
    <row r="24" spans="1:29">
      <c r="A24" s="93" t="s">
        <v>37</v>
      </c>
      <c r="B24" s="14" t="s">
        <v>77</v>
      </c>
      <c r="C24" s="15">
        <v>0.0101</v>
      </c>
      <c r="D24" s="16">
        <v>0.0021</v>
      </c>
      <c r="E24" s="16">
        <v>0.01</v>
      </c>
      <c r="F24" s="16"/>
      <c r="G24" s="16"/>
      <c r="H24" s="16"/>
      <c r="I24" s="101"/>
      <c r="J24" s="16"/>
      <c r="K24" s="16"/>
      <c r="L24" s="16"/>
      <c r="M24" s="16"/>
      <c r="N24" s="16"/>
      <c r="O24" s="16"/>
      <c r="P24" s="16"/>
      <c r="Q24" s="16">
        <v>0.0024</v>
      </c>
      <c r="R24" s="16"/>
      <c r="S24" s="16"/>
      <c r="T24" s="16"/>
      <c r="U24" s="16">
        <v>0.043</v>
      </c>
      <c r="V24" s="16"/>
      <c r="W24" s="16"/>
      <c r="X24" s="101">
        <v>10</v>
      </c>
      <c r="Y24" s="109"/>
      <c r="Z24" s="109"/>
      <c r="AA24" s="109"/>
      <c r="AB24" s="109">
        <v>6</v>
      </c>
      <c r="AC24" s="69"/>
    </row>
    <row r="25" spans="1:29">
      <c r="A25" s="95"/>
      <c r="B25" s="19" t="s">
        <v>78</v>
      </c>
      <c r="C25" s="20">
        <v>0.1567</v>
      </c>
      <c r="D25" s="21"/>
      <c r="E25" s="21">
        <v>0.00733</v>
      </c>
      <c r="F25" s="21"/>
      <c r="G25" s="21"/>
      <c r="H25" s="21">
        <v>0.0032</v>
      </c>
      <c r="I25" s="10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02"/>
      <c r="Y25" s="110"/>
      <c r="Z25" s="110"/>
      <c r="AA25" s="110"/>
      <c r="AB25" s="110"/>
      <c r="AC25" s="69"/>
    </row>
    <row r="26" spans="1:29">
      <c r="A26" s="95"/>
      <c r="B26" s="19"/>
      <c r="C26" s="20"/>
      <c r="D26" s="21"/>
      <c r="E26" s="21"/>
      <c r="F26" s="21"/>
      <c r="G26" s="21"/>
      <c r="H26" s="21"/>
      <c r="I26" s="10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102"/>
      <c r="Y26" s="110"/>
      <c r="Z26" s="110"/>
      <c r="AA26" s="110"/>
      <c r="AB26" s="110"/>
      <c r="AC26" s="69"/>
    </row>
    <row r="27" spans="1:29">
      <c r="A27" s="95"/>
      <c r="B27" s="29"/>
      <c r="C27" s="30"/>
      <c r="D27" s="31"/>
      <c r="E27" s="31"/>
      <c r="F27" s="31"/>
      <c r="G27" s="31"/>
      <c r="H27" s="31"/>
      <c r="I27" s="10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04"/>
      <c r="Y27" s="112"/>
      <c r="Z27" s="112"/>
      <c r="AA27" s="112"/>
      <c r="AB27" s="112"/>
      <c r="AC27" s="69"/>
    </row>
    <row r="28" ht="13.95" spans="1:29">
      <c r="A28" s="97"/>
      <c r="B28" s="24"/>
      <c r="C28" s="25"/>
      <c r="D28" s="26"/>
      <c r="E28" s="26"/>
      <c r="F28" s="26"/>
      <c r="G28" s="26"/>
      <c r="H28" s="26"/>
      <c r="I28" s="10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103"/>
      <c r="Y28" s="111">
        <v>0.5</v>
      </c>
      <c r="Z28" s="111">
        <v>0.38</v>
      </c>
      <c r="AA28" s="111">
        <v>1</v>
      </c>
      <c r="AB28" s="111"/>
      <c r="AC28" s="69"/>
    </row>
    <row r="29" ht="16.35" spans="1:29">
      <c r="A29" s="46" t="s">
        <v>39</v>
      </c>
      <c r="B29" s="47"/>
      <c r="C29" s="15">
        <f t="shared" ref="C29:Y29" si="0">SUM(C9:C28)</f>
        <v>0.3118</v>
      </c>
      <c r="D29" s="16">
        <f t="shared" si="0"/>
        <v>0.01926</v>
      </c>
      <c r="E29" s="16">
        <f t="shared" si="0"/>
        <v>0.03956</v>
      </c>
      <c r="F29" s="16">
        <f t="shared" si="0"/>
        <v>0.0153</v>
      </c>
      <c r="G29" s="16">
        <f t="shared" si="0"/>
        <v>0.0693</v>
      </c>
      <c r="H29" s="16">
        <f t="shared" si="0"/>
        <v>0.0032</v>
      </c>
      <c r="I29" s="101">
        <f t="shared" si="0"/>
        <v>0.0006</v>
      </c>
      <c r="J29" s="16">
        <f t="shared" si="0"/>
        <v>0.0418</v>
      </c>
      <c r="K29" s="16">
        <f t="shared" si="0"/>
        <v>0.0524</v>
      </c>
      <c r="L29" s="16">
        <f t="shared" si="0"/>
        <v>0.0204</v>
      </c>
      <c r="M29" s="16">
        <f t="shared" si="0"/>
        <v>0.044</v>
      </c>
      <c r="N29" s="16">
        <f t="shared" si="0"/>
        <v>0.0773</v>
      </c>
      <c r="O29" s="16">
        <f t="shared" si="0"/>
        <v>0.0254</v>
      </c>
      <c r="P29" s="16">
        <f t="shared" si="0"/>
        <v>0.0284</v>
      </c>
      <c r="Q29" s="16">
        <f t="shared" si="0"/>
        <v>0.00924</v>
      </c>
      <c r="R29" s="16">
        <f t="shared" si="0"/>
        <v>0.0784</v>
      </c>
      <c r="S29" s="16">
        <f t="shared" si="0"/>
        <v>0.0633</v>
      </c>
      <c r="T29" s="16">
        <f t="shared" si="0"/>
        <v>0.0404</v>
      </c>
      <c r="U29" s="16">
        <f t="shared" si="0"/>
        <v>0.043</v>
      </c>
      <c r="V29" s="16">
        <f t="shared" si="0"/>
        <v>0.1397</v>
      </c>
      <c r="W29" s="16">
        <f t="shared" si="0"/>
        <v>0.0106</v>
      </c>
      <c r="X29" s="16">
        <f t="shared" si="0"/>
        <v>13</v>
      </c>
      <c r="Y29" s="16">
        <f t="shared" si="0"/>
        <v>0.5</v>
      </c>
      <c r="Z29" s="16">
        <v>0.38</v>
      </c>
      <c r="AA29" s="16">
        <v>1</v>
      </c>
      <c r="AB29" s="16">
        <v>6</v>
      </c>
      <c r="AC29" s="72"/>
    </row>
    <row r="30" ht="15.6" hidden="1" spans="1:29">
      <c r="A30" s="48" t="s">
        <v>40</v>
      </c>
      <c r="B30" s="49"/>
      <c r="C30" s="99">
        <f>93*C29</f>
        <v>28.9974</v>
      </c>
      <c r="D30" s="99">
        <f t="shared" ref="D30:AA30" si="1">93*D29</f>
        <v>1.79118</v>
      </c>
      <c r="E30" s="99">
        <f t="shared" si="1"/>
        <v>3.67908</v>
      </c>
      <c r="F30" s="99">
        <f t="shared" si="1"/>
        <v>1.4229</v>
      </c>
      <c r="G30" s="99">
        <f t="shared" si="1"/>
        <v>6.4449</v>
      </c>
      <c r="H30" s="99">
        <f t="shared" si="1"/>
        <v>0.2976</v>
      </c>
      <c r="I30" s="99">
        <f t="shared" si="1"/>
        <v>0.0558</v>
      </c>
      <c r="J30" s="99">
        <f t="shared" si="1"/>
        <v>3.8874</v>
      </c>
      <c r="K30" s="99">
        <f t="shared" si="1"/>
        <v>4.8732</v>
      </c>
      <c r="L30" s="99">
        <f t="shared" si="1"/>
        <v>1.8972</v>
      </c>
      <c r="M30" s="99">
        <f t="shared" si="1"/>
        <v>4.092</v>
      </c>
      <c r="N30" s="99">
        <f t="shared" si="1"/>
        <v>7.1889</v>
      </c>
      <c r="O30" s="99">
        <f t="shared" si="1"/>
        <v>2.3622</v>
      </c>
      <c r="P30" s="99">
        <f t="shared" si="1"/>
        <v>2.6412</v>
      </c>
      <c r="Q30" s="99">
        <f t="shared" si="1"/>
        <v>0.85932</v>
      </c>
      <c r="R30" s="99">
        <f t="shared" si="1"/>
        <v>7.2912</v>
      </c>
      <c r="S30" s="99">
        <f t="shared" si="1"/>
        <v>5.8869</v>
      </c>
      <c r="T30" s="99">
        <f t="shared" si="1"/>
        <v>3.7572</v>
      </c>
      <c r="U30" s="99">
        <f t="shared" si="1"/>
        <v>3.999</v>
      </c>
      <c r="V30" s="99">
        <f t="shared" si="1"/>
        <v>12.9921</v>
      </c>
      <c r="W30" s="99">
        <f t="shared" si="1"/>
        <v>0.9858</v>
      </c>
      <c r="X30" s="99">
        <v>13</v>
      </c>
      <c r="Y30" s="99">
        <f>93*Y29</f>
        <v>46.5</v>
      </c>
      <c r="Z30" s="99">
        <f>93*Z29</f>
        <v>35.34</v>
      </c>
      <c r="AA30" s="99">
        <f>93*AA29</f>
        <v>93</v>
      </c>
      <c r="AB30" s="99">
        <v>6</v>
      </c>
      <c r="AC30" s="113"/>
    </row>
    <row r="31" ht="15.6" spans="1:29">
      <c r="A31" s="48" t="s">
        <v>40</v>
      </c>
      <c r="B31" s="49"/>
      <c r="C31" s="50">
        <f t="shared" ref="C31:V31" si="2">ROUND(C30,2)</f>
        <v>29</v>
      </c>
      <c r="D31" s="52">
        <f t="shared" si="2"/>
        <v>1.79</v>
      </c>
      <c r="E31" s="52">
        <f t="shared" si="2"/>
        <v>3.68</v>
      </c>
      <c r="F31" s="52">
        <f t="shared" si="2"/>
        <v>1.42</v>
      </c>
      <c r="G31" s="52">
        <f t="shared" si="2"/>
        <v>6.44</v>
      </c>
      <c r="H31" s="52">
        <f t="shared" si="2"/>
        <v>0.3</v>
      </c>
      <c r="I31" s="52">
        <f t="shared" si="2"/>
        <v>0.06</v>
      </c>
      <c r="J31" s="52">
        <f t="shared" si="2"/>
        <v>3.89</v>
      </c>
      <c r="K31" s="52">
        <f t="shared" si="2"/>
        <v>4.87</v>
      </c>
      <c r="L31" s="52">
        <f t="shared" si="2"/>
        <v>1.9</v>
      </c>
      <c r="M31" s="52">
        <f t="shared" si="2"/>
        <v>4.09</v>
      </c>
      <c r="N31" s="61">
        <f t="shared" si="2"/>
        <v>7.19</v>
      </c>
      <c r="O31" s="61">
        <f t="shared" si="2"/>
        <v>2.36</v>
      </c>
      <c r="P31" s="61">
        <f t="shared" si="2"/>
        <v>2.64</v>
      </c>
      <c r="Q31" s="61">
        <f t="shared" si="2"/>
        <v>0.86</v>
      </c>
      <c r="R31" s="61">
        <f t="shared" si="2"/>
        <v>7.29</v>
      </c>
      <c r="S31" s="61">
        <f t="shared" si="2"/>
        <v>5.89</v>
      </c>
      <c r="T31" s="61">
        <f t="shared" si="2"/>
        <v>3.76</v>
      </c>
      <c r="U31" s="61">
        <f t="shared" si="2"/>
        <v>4</v>
      </c>
      <c r="V31" s="61">
        <v>26</v>
      </c>
      <c r="W31" s="61">
        <f>ROUND(W30,2)</f>
        <v>0.99</v>
      </c>
      <c r="X31" s="61">
        <v>13</v>
      </c>
      <c r="Y31" s="61">
        <v>0.5</v>
      </c>
      <c r="Z31" s="61">
        <v>0.38</v>
      </c>
      <c r="AA31" s="61">
        <v>1</v>
      </c>
      <c r="AB31" s="61">
        <v>6</v>
      </c>
      <c r="AC31" s="75"/>
    </row>
    <row r="32" ht="15.6" spans="1:29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133.33</v>
      </c>
      <c r="G32" s="51">
        <v>40</v>
      </c>
      <c r="H32" s="52">
        <v>1500</v>
      </c>
      <c r="I32" s="51">
        <v>1850</v>
      </c>
      <c r="J32" s="51">
        <v>62.37</v>
      </c>
      <c r="K32" s="51">
        <v>39.5</v>
      </c>
      <c r="L32" s="61">
        <v>250</v>
      </c>
      <c r="M32" s="52">
        <v>133.33</v>
      </c>
      <c r="N32" s="52">
        <v>35</v>
      </c>
      <c r="O32" s="52">
        <v>52</v>
      </c>
      <c r="P32" s="61">
        <v>62</v>
      </c>
      <c r="Q32" s="61">
        <v>200</v>
      </c>
      <c r="R32" s="52">
        <v>240</v>
      </c>
      <c r="S32" s="61">
        <v>300</v>
      </c>
      <c r="T32" s="61">
        <v>35</v>
      </c>
      <c r="U32" s="61">
        <v>95</v>
      </c>
      <c r="V32" s="61">
        <v>42</v>
      </c>
      <c r="W32" s="61">
        <v>367</v>
      </c>
      <c r="X32" s="61">
        <v>8</v>
      </c>
      <c r="Y32" s="74">
        <v>13</v>
      </c>
      <c r="Z32" s="74">
        <v>680</v>
      </c>
      <c r="AA32" s="74">
        <v>18</v>
      </c>
      <c r="AB32" s="74">
        <v>2.7</v>
      </c>
      <c r="AC32" s="19"/>
    </row>
    <row r="33" ht="16.35" spans="1:29">
      <c r="A33" s="53" t="s">
        <v>42</v>
      </c>
      <c r="B33" s="54"/>
      <c r="C33" s="55">
        <f t="shared" ref="C33:AB33" si="3">C31*C32</f>
        <v>2088</v>
      </c>
      <c r="D33" s="55">
        <f t="shared" si="3"/>
        <v>1253</v>
      </c>
      <c r="E33" s="55">
        <f t="shared" si="3"/>
        <v>257.6</v>
      </c>
      <c r="F33" s="55">
        <f t="shared" si="3"/>
        <v>189.3286</v>
      </c>
      <c r="G33" s="55">
        <f t="shared" si="3"/>
        <v>257.6</v>
      </c>
      <c r="H33" s="55">
        <f t="shared" si="3"/>
        <v>450</v>
      </c>
      <c r="I33" s="55">
        <f t="shared" si="3"/>
        <v>111</v>
      </c>
      <c r="J33" s="55">
        <f t="shared" si="3"/>
        <v>242.6193</v>
      </c>
      <c r="K33" s="55">
        <f t="shared" si="3"/>
        <v>192.365</v>
      </c>
      <c r="L33" s="55">
        <f t="shared" si="3"/>
        <v>475</v>
      </c>
      <c r="M33" s="55">
        <f t="shared" si="3"/>
        <v>545.3197</v>
      </c>
      <c r="N33" s="55">
        <f t="shared" si="3"/>
        <v>251.65</v>
      </c>
      <c r="O33" s="55">
        <f t="shared" si="3"/>
        <v>122.72</v>
      </c>
      <c r="P33" s="55">
        <f t="shared" si="3"/>
        <v>163.68</v>
      </c>
      <c r="Q33" s="55">
        <f t="shared" si="3"/>
        <v>172</v>
      </c>
      <c r="R33" s="55">
        <f t="shared" si="3"/>
        <v>1749.6</v>
      </c>
      <c r="S33" s="55">
        <f t="shared" si="3"/>
        <v>1767</v>
      </c>
      <c r="T33" s="55">
        <f t="shared" si="3"/>
        <v>131.6</v>
      </c>
      <c r="U33" s="55">
        <f t="shared" si="3"/>
        <v>380</v>
      </c>
      <c r="V33" s="55">
        <f t="shared" si="3"/>
        <v>1092</v>
      </c>
      <c r="W33" s="55">
        <f t="shared" si="3"/>
        <v>363.33</v>
      </c>
      <c r="X33" s="55">
        <f t="shared" si="3"/>
        <v>104</v>
      </c>
      <c r="Y33" s="55">
        <f t="shared" si="3"/>
        <v>6.5</v>
      </c>
      <c r="Z33" s="55">
        <f t="shared" si="3"/>
        <v>258.4</v>
      </c>
      <c r="AA33" s="55">
        <f t="shared" si="3"/>
        <v>18</v>
      </c>
      <c r="AB33" s="55">
        <f t="shared" si="3"/>
        <v>16.2</v>
      </c>
      <c r="AC33" s="76">
        <f>SUM(C33:AB33)</f>
        <v>12658.5126</v>
      </c>
    </row>
    <row r="34" ht="15.6" spans="1:29">
      <c r="A34" s="56"/>
      <c r="B34" s="5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57">
        <f>AC33/AC2</f>
        <v>136.113038709677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37"/>
  <sheetViews>
    <sheetView topLeftCell="B1" workbookViewId="0">
      <pane ySplit="7" topLeftCell="A17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6.66666666666667" customWidth="1"/>
    <col min="8" max="8" width="7.33333333333333" customWidth="1"/>
    <col min="9" max="9" width="7.33333333333333" style="122" customWidth="1"/>
    <col min="10" max="11" width="6.11111111111111" customWidth="1"/>
    <col min="12" max="12" width="7.11111111111111" customWidth="1"/>
    <col min="13" max="13" width="6.11111111111111" customWidth="1"/>
    <col min="14" max="14" width="6.22222222222222" customWidth="1"/>
    <col min="15" max="15" width="6" customWidth="1"/>
    <col min="16" max="16" width="6.11111111111111" customWidth="1"/>
    <col min="17" max="18" width="7" customWidth="1"/>
    <col min="19" max="19" width="6.77777777777778" customWidth="1"/>
    <col min="20" max="20" width="6" customWidth="1"/>
    <col min="21" max="21" width="6.66666666666667" customWidth="1"/>
    <col min="22" max="22" width="7" customWidth="1"/>
    <col min="23" max="23" width="5.66666666666667" customWidth="1"/>
    <col min="24" max="25" width="6.22222222222222" customWidth="1"/>
    <col min="26" max="26" width="7" customWidth="1"/>
    <col min="27" max="27" width="6.22222222222222" customWidth="1"/>
    <col min="28" max="28" width="5.88888888888889" customWidth="1"/>
    <col min="29" max="29" width="8.66666666666667" customWidth="1"/>
  </cols>
  <sheetData>
    <row r="1" s="1" customFormat="1" ht="43" customHeight="1" spans="1:1">
      <c r="A1" s="1" t="s">
        <v>0</v>
      </c>
    </row>
    <row r="2" customHeight="1" spans="1:29">
      <c r="A2" s="114"/>
      <c r="B2" s="3" t="s">
        <v>161</v>
      </c>
      <c r="C2" s="4" t="s">
        <v>2</v>
      </c>
      <c r="D2" s="4" t="s">
        <v>3</v>
      </c>
      <c r="E2" s="4" t="s">
        <v>5</v>
      </c>
      <c r="F2" s="4" t="s">
        <v>20</v>
      </c>
      <c r="G2" s="4" t="s">
        <v>4</v>
      </c>
      <c r="H2" s="4" t="s">
        <v>80</v>
      </c>
      <c r="I2" s="131" t="s">
        <v>7</v>
      </c>
      <c r="J2" s="4" t="s">
        <v>9</v>
      </c>
      <c r="K2" s="4" t="s">
        <v>10</v>
      </c>
      <c r="L2" s="4" t="s">
        <v>8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81</v>
      </c>
      <c r="S2" s="4" t="s">
        <v>51</v>
      </c>
      <c r="T2" s="4" t="s">
        <v>11</v>
      </c>
      <c r="U2" s="4" t="s">
        <v>19</v>
      </c>
      <c r="V2" s="4" t="s">
        <v>17</v>
      </c>
      <c r="W2" s="4" t="s">
        <v>22</v>
      </c>
      <c r="X2" s="4" t="s">
        <v>54</v>
      </c>
      <c r="Y2" s="4" t="s">
        <v>83</v>
      </c>
      <c r="Z2" s="4" t="s">
        <v>139</v>
      </c>
      <c r="AA2" s="4" t="s">
        <v>84</v>
      </c>
      <c r="AB2" s="4" t="s">
        <v>85</v>
      </c>
      <c r="AC2" s="137">
        <v>106</v>
      </c>
    </row>
    <row r="3" spans="1:29">
      <c r="A3" s="115"/>
      <c r="B3" s="5"/>
      <c r="C3" s="6"/>
      <c r="D3" s="6"/>
      <c r="E3" s="6"/>
      <c r="F3" s="6"/>
      <c r="G3" s="6"/>
      <c r="H3" s="6"/>
      <c r="I3" s="13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8"/>
    </row>
    <row r="4" spans="1:29">
      <c r="A4" s="115"/>
      <c r="B4" s="5"/>
      <c r="C4" s="6"/>
      <c r="D4" s="6"/>
      <c r="E4" s="6"/>
      <c r="F4" s="6"/>
      <c r="G4" s="6"/>
      <c r="H4" s="6"/>
      <c r="I4" s="13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38"/>
    </row>
    <row r="5" ht="12" customHeight="1" spans="1:29">
      <c r="A5" s="115"/>
      <c r="B5" s="5"/>
      <c r="C5" s="6"/>
      <c r="D5" s="6"/>
      <c r="E5" s="6"/>
      <c r="F5" s="6"/>
      <c r="G5" s="6"/>
      <c r="H5" s="6"/>
      <c r="I5" s="13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8"/>
    </row>
    <row r="6" spans="1:29">
      <c r="A6" s="115"/>
      <c r="B6" s="5"/>
      <c r="C6" s="6"/>
      <c r="D6" s="6"/>
      <c r="E6" s="6"/>
      <c r="F6" s="6"/>
      <c r="G6" s="6"/>
      <c r="H6" s="6"/>
      <c r="I6" s="13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38"/>
    </row>
    <row r="7" ht="28" customHeight="1" spans="1:29">
      <c r="A7" s="123"/>
      <c r="B7" s="8"/>
      <c r="C7" s="9"/>
      <c r="D7" s="9"/>
      <c r="E7" s="9"/>
      <c r="F7" s="9"/>
      <c r="G7" s="9"/>
      <c r="H7" s="9"/>
      <c r="I7" s="13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39"/>
    </row>
    <row r="8" ht="15" customHeight="1" spans="1:29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26">
        <v>23</v>
      </c>
      <c r="Z8" s="126">
        <v>24</v>
      </c>
      <c r="AA8" s="126">
        <v>25</v>
      </c>
      <c r="AB8" s="126">
        <v>26</v>
      </c>
      <c r="AC8" s="140" t="s">
        <v>24</v>
      </c>
    </row>
    <row r="9" spans="1:29">
      <c r="A9" s="13" t="s">
        <v>25</v>
      </c>
      <c r="B9" s="14" t="s">
        <v>26</v>
      </c>
      <c r="C9" s="15">
        <v>0.1471</v>
      </c>
      <c r="D9" s="16"/>
      <c r="E9" s="16">
        <v>0.0053</v>
      </c>
      <c r="F9" s="16"/>
      <c r="G9" s="16">
        <v>0.0244</v>
      </c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66"/>
      <c r="U9" s="66"/>
      <c r="V9" s="66"/>
      <c r="W9" s="66"/>
      <c r="X9" s="66"/>
      <c r="Y9" s="66"/>
      <c r="Z9" s="66"/>
      <c r="AA9" s="66"/>
      <c r="AB9" s="66"/>
      <c r="AC9" s="67" t="s">
        <v>87</v>
      </c>
    </row>
    <row r="10" spans="1:29">
      <c r="A10" s="18"/>
      <c r="B10" s="19" t="s">
        <v>56</v>
      </c>
      <c r="C10" s="20"/>
      <c r="D10" s="21"/>
      <c r="E10" s="21">
        <v>0.00733</v>
      </c>
      <c r="F10" s="21"/>
      <c r="G10" s="21"/>
      <c r="H10" s="21"/>
      <c r="I10" s="2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8"/>
      <c r="U10" s="68"/>
      <c r="V10" s="68"/>
      <c r="W10" s="68"/>
      <c r="X10" s="68"/>
      <c r="Y10" s="68"/>
      <c r="Z10" s="68"/>
      <c r="AA10" s="68"/>
      <c r="AB10" s="68"/>
      <c r="AC10" s="69"/>
    </row>
    <row r="11" spans="1:29">
      <c r="A11" s="18"/>
      <c r="B11" s="91" t="s">
        <v>57</v>
      </c>
      <c r="C11" s="20"/>
      <c r="D11" s="21">
        <v>0.0099</v>
      </c>
      <c r="E11" s="21"/>
      <c r="F11" s="21"/>
      <c r="G11" s="21"/>
      <c r="H11" s="21"/>
      <c r="I11" s="22"/>
      <c r="J11" s="21">
        <v>0.0303</v>
      </c>
      <c r="K11" s="21"/>
      <c r="L11" s="21"/>
      <c r="M11" s="21"/>
      <c r="N11" s="21"/>
      <c r="O11" s="21"/>
      <c r="P11" s="21"/>
      <c r="Q11" s="21"/>
      <c r="R11" s="21"/>
      <c r="S11" s="21"/>
      <c r="T11" s="68"/>
      <c r="U11" s="68"/>
      <c r="V11" s="68"/>
      <c r="W11" s="68"/>
      <c r="X11" s="68"/>
      <c r="Y11" s="68"/>
      <c r="Z11" s="68"/>
      <c r="AA11" s="68"/>
      <c r="AB11" s="68"/>
      <c r="AC11" s="69"/>
    </row>
    <row r="12" spans="1:29">
      <c r="A12" s="18"/>
      <c r="B12" s="19"/>
      <c r="C12" s="20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8"/>
      <c r="U12" s="68"/>
      <c r="V12" s="68"/>
      <c r="W12" s="68"/>
      <c r="X12" s="68"/>
      <c r="Y12" s="68"/>
      <c r="Z12" s="68"/>
      <c r="AA12" s="68"/>
      <c r="AB12" s="68"/>
      <c r="AC12" s="69"/>
    </row>
    <row r="13" ht="13.95" spans="1:29">
      <c r="A13" s="23"/>
      <c r="B13" s="24"/>
      <c r="C13" s="25"/>
      <c r="D13" s="26"/>
      <c r="E13" s="26"/>
      <c r="F13" s="26"/>
      <c r="G13" s="26"/>
      <c r="H13" s="2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0"/>
      <c r="U13" s="70"/>
      <c r="V13" s="70"/>
      <c r="W13" s="70"/>
      <c r="X13" s="70"/>
      <c r="Y13" s="70"/>
      <c r="Z13" s="70"/>
      <c r="AA13" s="70"/>
      <c r="AB13" s="70"/>
      <c r="AC13" s="69"/>
    </row>
    <row r="14" spans="1:29">
      <c r="A14" s="13" t="s">
        <v>30</v>
      </c>
      <c r="B14" s="14" t="s">
        <v>8</v>
      </c>
      <c r="C14" s="15"/>
      <c r="D14" s="16"/>
      <c r="E14" s="16"/>
      <c r="F14" s="16"/>
      <c r="G14" s="16"/>
      <c r="H14" s="16"/>
      <c r="I14" s="17"/>
      <c r="J14" s="16"/>
      <c r="K14" s="16"/>
      <c r="L14" s="16">
        <v>0.0935</v>
      </c>
      <c r="M14" s="16"/>
      <c r="N14" s="16"/>
      <c r="O14" s="16"/>
      <c r="P14" s="16"/>
      <c r="Q14" s="16"/>
      <c r="R14" s="16"/>
      <c r="S14" s="16"/>
      <c r="T14" s="66"/>
      <c r="U14" s="66"/>
      <c r="V14" s="66"/>
      <c r="W14" s="66"/>
      <c r="X14" s="66"/>
      <c r="Y14" s="66"/>
      <c r="Z14" s="66"/>
      <c r="AA14" s="66"/>
      <c r="AB14" s="66"/>
      <c r="AC14" s="69"/>
    </row>
    <row r="15" spans="1:29">
      <c r="A15" s="18"/>
      <c r="B15" s="19"/>
      <c r="C15" s="20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8"/>
      <c r="U15" s="68"/>
      <c r="V15" s="68"/>
      <c r="W15" s="68"/>
      <c r="X15" s="68"/>
      <c r="Y15" s="68"/>
      <c r="Z15" s="68"/>
      <c r="AA15" s="68"/>
      <c r="AB15" s="68"/>
      <c r="AC15" s="69"/>
    </row>
    <row r="16" spans="1:29">
      <c r="A16" s="18"/>
      <c r="B16" s="19"/>
      <c r="C16" s="20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8"/>
      <c r="U16" s="68"/>
      <c r="V16" s="68"/>
      <c r="W16" s="68"/>
      <c r="X16" s="68"/>
      <c r="Y16" s="68"/>
      <c r="Z16" s="68"/>
      <c r="AA16" s="68"/>
      <c r="AB16" s="68"/>
      <c r="AC16" s="69"/>
    </row>
    <row r="17" ht="13.95" spans="1:29">
      <c r="A17" s="28"/>
      <c r="B17" s="24"/>
      <c r="C17" s="30"/>
      <c r="D17" s="31"/>
      <c r="E17" s="31"/>
      <c r="F17" s="31"/>
      <c r="G17" s="31"/>
      <c r="H17" s="31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71"/>
      <c r="U17" s="71"/>
      <c r="V17" s="71"/>
      <c r="W17" s="71"/>
      <c r="X17" s="71"/>
      <c r="Y17" s="71"/>
      <c r="Z17" s="71"/>
      <c r="AA17" s="71"/>
      <c r="AB17" s="71"/>
      <c r="AC17" s="69"/>
    </row>
    <row r="18" spans="1:29">
      <c r="A18" s="33" t="s">
        <v>31</v>
      </c>
      <c r="B18" s="94" t="s">
        <v>88</v>
      </c>
      <c r="C18" s="15"/>
      <c r="D18" s="16"/>
      <c r="E18" s="16"/>
      <c r="F18" s="16"/>
      <c r="G18" s="16">
        <v>0.005</v>
      </c>
      <c r="H18" s="16">
        <v>0.0414</v>
      </c>
      <c r="I18" s="17"/>
      <c r="J18" s="16"/>
      <c r="K18" s="16"/>
      <c r="L18" s="16"/>
      <c r="M18" s="16">
        <v>0.0694</v>
      </c>
      <c r="N18" s="16">
        <v>0.0103</v>
      </c>
      <c r="O18" s="16">
        <v>0.0095</v>
      </c>
      <c r="P18" s="16">
        <v>0.002</v>
      </c>
      <c r="Q18" s="16"/>
      <c r="R18" s="16"/>
      <c r="S18" s="16">
        <v>0.0372</v>
      </c>
      <c r="T18" s="66"/>
      <c r="U18" s="66">
        <v>0.0057</v>
      </c>
      <c r="V18" s="66"/>
      <c r="W18" s="66"/>
      <c r="X18" s="66"/>
      <c r="Y18" s="66"/>
      <c r="Z18" s="66"/>
      <c r="AA18" s="66"/>
      <c r="AB18" s="66"/>
      <c r="AC18" s="69"/>
    </row>
    <row r="19" spans="1:29">
      <c r="A19" s="35"/>
      <c r="B19" s="96" t="s">
        <v>89</v>
      </c>
      <c r="C19" s="20"/>
      <c r="D19" s="21">
        <v>0.0103</v>
      </c>
      <c r="E19" s="21"/>
      <c r="F19" s="21"/>
      <c r="G19" s="21"/>
      <c r="H19" s="21"/>
      <c r="I19" s="22"/>
      <c r="J19" s="21"/>
      <c r="K19" s="21"/>
      <c r="L19" s="21"/>
      <c r="M19" s="21">
        <v>0.1833</v>
      </c>
      <c r="N19" s="21">
        <v>0.015</v>
      </c>
      <c r="O19" s="21"/>
      <c r="P19" s="21"/>
      <c r="Q19" s="21">
        <v>0.0864</v>
      </c>
      <c r="R19" s="21"/>
      <c r="S19" s="21"/>
      <c r="T19" s="68"/>
      <c r="U19" s="68"/>
      <c r="V19" s="68"/>
      <c r="W19" s="68"/>
      <c r="X19" s="68">
        <v>11</v>
      </c>
      <c r="Y19" s="68"/>
      <c r="Z19" s="68"/>
      <c r="AA19" s="68"/>
      <c r="AB19" s="68"/>
      <c r="AC19" s="69"/>
    </row>
    <row r="20" spans="1:29">
      <c r="A20" s="35"/>
      <c r="B20" s="96" t="s">
        <v>90</v>
      </c>
      <c r="C20" s="20"/>
      <c r="D20" s="21"/>
      <c r="E20" s="21">
        <v>0.0011</v>
      </c>
      <c r="F20" s="21"/>
      <c r="G20" s="21"/>
      <c r="H20" s="21"/>
      <c r="I20" s="22"/>
      <c r="J20" s="21"/>
      <c r="K20" s="21"/>
      <c r="L20" s="21">
        <v>0.0245</v>
      </c>
      <c r="M20" s="21"/>
      <c r="N20" s="21"/>
      <c r="O20" s="21"/>
      <c r="P20" s="21">
        <v>0.0033</v>
      </c>
      <c r="Q20" s="21"/>
      <c r="R20" s="21"/>
      <c r="S20" s="21"/>
      <c r="T20" s="68"/>
      <c r="U20" s="68"/>
      <c r="V20" s="68">
        <v>0.0404</v>
      </c>
      <c r="W20" s="68"/>
      <c r="X20" s="68"/>
      <c r="Y20" s="68"/>
      <c r="Z20" s="68"/>
      <c r="AA20" s="68"/>
      <c r="AB20" s="68">
        <v>0.5</v>
      </c>
      <c r="AC20" s="69"/>
    </row>
    <row r="21" spans="1:29">
      <c r="A21" s="35"/>
      <c r="B21" s="96" t="s">
        <v>76</v>
      </c>
      <c r="C21" s="20"/>
      <c r="D21" s="21"/>
      <c r="E21" s="21">
        <v>0.00844</v>
      </c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68">
        <v>0.0203</v>
      </c>
      <c r="U21" s="68"/>
      <c r="V21" s="68"/>
      <c r="W21" s="68"/>
      <c r="X21" s="68"/>
      <c r="Y21" s="68"/>
      <c r="Z21" s="68"/>
      <c r="AA21" s="68"/>
      <c r="AB21" s="68"/>
      <c r="AC21" s="69"/>
    </row>
    <row r="22" spans="1:29">
      <c r="A22" s="35"/>
      <c r="B22" s="91" t="s">
        <v>36</v>
      </c>
      <c r="C22" s="20"/>
      <c r="D22" s="21"/>
      <c r="E22" s="21"/>
      <c r="F22" s="21"/>
      <c r="G22" s="21"/>
      <c r="H22" s="21"/>
      <c r="I22" s="22"/>
      <c r="J22" s="21"/>
      <c r="K22" s="21">
        <v>0.0509</v>
      </c>
      <c r="L22" s="21"/>
      <c r="M22" s="21"/>
      <c r="N22" s="21"/>
      <c r="O22" s="21"/>
      <c r="P22" s="21"/>
      <c r="Q22" s="21"/>
      <c r="R22" s="21"/>
      <c r="S22" s="21"/>
      <c r="T22" s="68"/>
      <c r="U22" s="68"/>
      <c r="V22" s="68"/>
      <c r="W22" s="68"/>
      <c r="X22" s="68"/>
      <c r="Y22" s="68"/>
      <c r="Z22" s="68"/>
      <c r="AA22" s="68"/>
      <c r="AB22" s="68"/>
      <c r="AC22" s="69"/>
    </row>
    <row r="23" ht="13.95" spans="1:29">
      <c r="A23" s="38"/>
      <c r="B23" s="98"/>
      <c r="C23" s="25"/>
      <c r="D23" s="26"/>
      <c r="E23" s="26"/>
      <c r="F23" s="26"/>
      <c r="G23" s="26"/>
      <c r="H23" s="26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70"/>
      <c r="U23" s="70"/>
      <c r="V23" s="70"/>
      <c r="W23" s="70"/>
      <c r="X23" s="70"/>
      <c r="Y23" s="70"/>
      <c r="Z23" s="70"/>
      <c r="AA23" s="70"/>
      <c r="AB23" s="70"/>
      <c r="AC23" s="69"/>
    </row>
    <row r="24" spans="1:29">
      <c r="A24" s="33" t="s">
        <v>37</v>
      </c>
      <c r="B24" s="14" t="s">
        <v>91</v>
      </c>
      <c r="C24" s="15">
        <v>0.0604</v>
      </c>
      <c r="D24" s="16"/>
      <c r="E24" s="16">
        <v>0.0053</v>
      </c>
      <c r="F24" s="16">
        <v>0.0063</v>
      </c>
      <c r="G24" s="16"/>
      <c r="H24" s="16"/>
      <c r="I24" s="17"/>
      <c r="J24" s="16"/>
      <c r="K24" s="16"/>
      <c r="L24" s="16"/>
      <c r="M24" s="16"/>
      <c r="N24" s="16"/>
      <c r="O24" s="16"/>
      <c r="P24" s="16">
        <v>0.0077</v>
      </c>
      <c r="Q24" s="16"/>
      <c r="R24" s="16">
        <v>0.0302</v>
      </c>
      <c r="S24" s="16"/>
      <c r="T24" s="66"/>
      <c r="U24" s="66"/>
      <c r="V24" s="66"/>
      <c r="W24" s="66"/>
      <c r="X24" s="66">
        <v>11</v>
      </c>
      <c r="Y24" s="136">
        <v>0.015</v>
      </c>
      <c r="Z24" s="136"/>
      <c r="AA24" s="136"/>
      <c r="AB24" s="68"/>
      <c r="AC24" s="69"/>
    </row>
    <row r="25" spans="1:29">
      <c r="A25" s="35"/>
      <c r="B25" s="127" t="s">
        <v>92</v>
      </c>
      <c r="C25" s="128"/>
      <c r="D25" s="129"/>
      <c r="E25" s="129">
        <v>0.0073</v>
      </c>
      <c r="F25" s="129"/>
      <c r="G25" s="129"/>
      <c r="H25" s="129"/>
      <c r="I25" s="134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6"/>
      <c r="U25" s="136"/>
      <c r="V25" s="136"/>
      <c r="W25" s="136"/>
      <c r="X25" s="136"/>
      <c r="Y25" s="136"/>
      <c r="Z25" s="136"/>
      <c r="AA25" s="136"/>
      <c r="AB25" s="68"/>
      <c r="AC25" s="69"/>
    </row>
    <row r="26" spans="1:29">
      <c r="A26" s="35"/>
      <c r="B26" s="19" t="s">
        <v>56</v>
      </c>
      <c r="C26" s="20"/>
      <c r="D26" s="21"/>
      <c r="E26" s="21">
        <v>0.0072</v>
      </c>
      <c r="F26" s="21"/>
      <c r="G26" s="21"/>
      <c r="H26" s="21"/>
      <c r="I26" s="22">
        <v>0.0006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8"/>
      <c r="U26" s="68"/>
      <c r="V26" s="68"/>
      <c r="W26" s="68"/>
      <c r="X26" s="68"/>
      <c r="Y26" s="68"/>
      <c r="Z26" s="68"/>
      <c r="AA26" s="68"/>
      <c r="AB26" s="68"/>
      <c r="AC26" s="69"/>
    </row>
    <row r="27" spans="1:29">
      <c r="A27" s="35"/>
      <c r="B27" s="19" t="s">
        <v>139</v>
      </c>
      <c r="C27" s="20"/>
      <c r="D27" s="21"/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8"/>
      <c r="U27" s="68"/>
      <c r="V27" s="68"/>
      <c r="W27" s="68"/>
      <c r="X27" s="68"/>
      <c r="Y27" s="68"/>
      <c r="Z27" s="68">
        <v>150</v>
      </c>
      <c r="AA27" s="68"/>
      <c r="AB27" s="68"/>
      <c r="AC27" s="69"/>
    </row>
    <row r="28" ht="13.95" spans="1:29">
      <c r="A28" s="38"/>
      <c r="B28" s="24"/>
      <c r="C28" s="25"/>
      <c r="D28" s="26"/>
      <c r="E28" s="26"/>
      <c r="F28" s="26"/>
      <c r="G28" s="26"/>
      <c r="H28" s="2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70"/>
      <c r="U28" s="70"/>
      <c r="V28" s="70"/>
      <c r="W28" s="70">
        <v>1</v>
      </c>
      <c r="X28" s="70"/>
      <c r="Y28" s="70"/>
      <c r="Z28" s="70"/>
      <c r="AA28" s="70">
        <v>0.4</v>
      </c>
      <c r="AB28" s="70"/>
      <c r="AC28" s="72"/>
    </row>
    <row r="29" ht="15.6" spans="1:29">
      <c r="A29" s="46" t="s">
        <v>39</v>
      </c>
      <c r="B29" s="47"/>
      <c r="C29" s="15">
        <f t="shared" ref="C29:Z29" si="0">SUM(C9:C28)</f>
        <v>0.2075</v>
      </c>
      <c r="D29" s="16">
        <f t="shared" si="0"/>
        <v>0.0202</v>
      </c>
      <c r="E29" s="16">
        <f t="shared" si="0"/>
        <v>0.04197</v>
      </c>
      <c r="F29" s="16">
        <f t="shared" si="0"/>
        <v>0.0063</v>
      </c>
      <c r="G29" s="16">
        <f t="shared" si="0"/>
        <v>0.0294</v>
      </c>
      <c r="H29" s="16">
        <f t="shared" si="0"/>
        <v>0.0414</v>
      </c>
      <c r="I29" s="16">
        <f t="shared" si="0"/>
        <v>0.0012</v>
      </c>
      <c r="J29" s="16">
        <f t="shared" si="0"/>
        <v>0.0303</v>
      </c>
      <c r="K29" s="16">
        <f t="shared" si="0"/>
        <v>0.0509</v>
      </c>
      <c r="L29" s="16">
        <f t="shared" si="0"/>
        <v>0.118</v>
      </c>
      <c r="M29" s="16">
        <f t="shared" si="0"/>
        <v>0.2527</v>
      </c>
      <c r="N29" s="16">
        <f t="shared" si="0"/>
        <v>0.0253</v>
      </c>
      <c r="O29" s="16">
        <f t="shared" si="0"/>
        <v>0.0095</v>
      </c>
      <c r="P29" s="16">
        <f t="shared" si="0"/>
        <v>0.013</v>
      </c>
      <c r="Q29" s="16">
        <f t="shared" si="0"/>
        <v>0.0864</v>
      </c>
      <c r="R29" s="16">
        <f t="shared" si="0"/>
        <v>0.0302</v>
      </c>
      <c r="S29" s="16">
        <f t="shared" si="0"/>
        <v>0.0372</v>
      </c>
      <c r="T29" s="16">
        <f t="shared" si="0"/>
        <v>0.0203</v>
      </c>
      <c r="U29" s="16">
        <f t="shared" si="0"/>
        <v>0.0057</v>
      </c>
      <c r="V29" s="101">
        <f t="shared" si="0"/>
        <v>0.0404</v>
      </c>
      <c r="W29" s="101">
        <f t="shared" si="0"/>
        <v>1</v>
      </c>
      <c r="X29" s="101">
        <f t="shared" si="0"/>
        <v>22</v>
      </c>
      <c r="Y29" s="101">
        <f t="shared" si="0"/>
        <v>0.015</v>
      </c>
      <c r="Z29" s="109">
        <v>150</v>
      </c>
      <c r="AA29" s="109">
        <v>0.4</v>
      </c>
      <c r="AB29" s="109">
        <v>0.5</v>
      </c>
      <c r="AC29" s="14"/>
    </row>
    <row r="30" ht="15.6" hidden="1" spans="1:29">
      <c r="A30" s="48" t="s">
        <v>40</v>
      </c>
      <c r="B30" s="49"/>
      <c r="C30" s="99">
        <f t="shared" ref="C30:W30" si="1">106*C29</f>
        <v>21.995</v>
      </c>
      <c r="D30" s="99">
        <f t="shared" si="1"/>
        <v>2.1412</v>
      </c>
      <c r="E30" s="99">
        <f t="shared" si="1"/>
        <v>4.44882</v>
      </c>
      <c r="F30" s="99">
        <f t="shared" si="1"/>
        <v>0.6678</v>
      </c>
      <c r="G30" s="99">
        <f t="shared" si="1"/>
        <v>3.1164</v>
      </c>
      <c r="H30" s="99">
        <f t="shared" si="1"/>
        <v>4.3884</v>
      </c>
      <c r="I30" s="99">
        <f t="shared" si="1"/>
        <v>0.1272</v>
      </c>
      <c r="J30" s="99">
        <f t="shared" si="1"/>
        <v>3.2118</v>
      </c>
      <c r="K30" s="99">
        <f t="shared" si="1"/>
        <v>5.3954</v>
      </c>
      <c r="L30" s="99">
        <f t="shared" si="1"/>
        <v>12.508</v>
      </c>
      <c r="M30" s="99">
        <f t="shared" si="1"/>
        <v>26.7862</v>
      </c>
      <c r="N30" s="99">
        <f t="shared" si="1"/>
        <v>2.6818</v>
      </c>
      <c r="O30" s="99">
        <f t="shared" si="1"/>
        <v>1.007</v>
      </c>
      <c r="P30" s="99">
        <f t="shared" si="1"/>
        <v>1.378</v>
      </c>
      <c r="Q30" s="99">
        <f t="shared" si="1"/>
        <v>9.1584</v>
      </c>
      <c r="R30" s="99">
        <f t="shared" si="1"/>
        <v>3.2012</v>
      </c>
      <c r="S30" s="99">
        <f t="shared" si="1"/>
        <v>3.9432</v>
      </c>
      <c r="T30" s="99">
        <f t="shared" si="1"/>
        <v>2.1518</v>
      </c>
      <c r="U30" s="99">
        <f t="shared" si="1"/>
        <v>0.6042</v>
      </c>
      <c r="V30" s="99">
        <f t="shared" si="1"/>
        <v>4.2824</v>
      </c>
      <c r="W30" s="99">
        <v>1</v>
      </c>
      <c r="X30" s="99">
        <v>22</v>
      </c>
      <c r="Y30" s="99">
        <f>106*Y29</f>
        <v>1.59</v>
      </c>
      <c r="Z30" s="99">
        <v>150</v>
      </c>
      <c r="AA30" s="99">
        <v>0.4</v>
      </c>
      <c r="AB30" s="99">
        <v>0.5</v>
      </c>
      <c r="AC30" s="19"/>
    </row>
    <row r="31" ht="15.6" spans="1:29">
      <c r="A31" s="48" t="s">
        <v>40</v>
      </c>
      <c r="B31" s="49"/>
      <c r="C31" s="50">
        <f t="shared" ref="C31:W31" si="2">ROUND(C30,2)</f>
        <v>22</v>
      </c>
      <c r="D31" s="52">
        <f t="shared" si="2"/>
        <v>2.14</v>
      </c>
      <c r="E31" s="52">
        <f t="shared" si="2"/>
        <v>4.45</v>
      </c>
      <c r="F31" s="52">
        <f t="shared" si="2"/>
        <v>0.67</v>
      </c>
      <c r="G31" s="52">
        <f t="shared" si="2"/>
        <v>3.12</v>
      </c>
      <c r="H31" s="52">
        <f t="shared" si="2"/>
        <v>4.39</v>
      </c>
      <c r="I31" s="52">
        <f t="shared" si="2"/>
        <v>0.13</v>
      </c>
      <c r="J31" s="52">
        <f t="shared" si="2"/>
        <v>3.21</v>
      </c>
      <c r="K31" s="52">
        <f t="shared" si="2"/>
        <v>5.4</v>
      </c>
      <c r="L31" s="52">
        <f t="shared" si="2"/>
        <v>12.51</v>
      </c>
      <c r="M31" s="52">
        <f t="shared" si="2"/>
        <v>26.79</v>
      </c>
      <c r="N31" s="61">
        <f t="shared" si="2"/>
        <v>2.68</v>
      </c>
      <c r="O31" s="61">
        <f t="shared" si="2"/>
        <v>1.01</v>
      </c>
      <c r="P31" s="61">
        <f t="shared" si="2"/>
        <v>1.38</v>
      </c>
      <c r="Q31" s="61">
        <f t="shared" si="2"/>
        <v>9.16</v>
      </c>
      <c r="R31" s="61">
        <f t="shared" si="2"/>
        <v>3.2</v>
      </c>
      <c r="S31" s="61">
        <f t="shared" si="2"/>
        <v>3.94</v>
      </c>
      <c r="T31" s="61">
        <f t="shared" si="2"/>
        <v>2.15</v>
      </c>
      <c r="U31" s="61">
        <f t="shared" si="2"/>
        <v>0.6</v>
      </c>
      <c r="V31" s="61">
        <f t="shared" si="2"/>
        <v>4.28</v>
      </c>
      <c r="W31" s="61">
        <v>1</v>
      </c>
      <c r="X31" s="61">
        <v>22</v>
      </c>
      <c r="Y31" s="61">
        <f>ROUND(Y30,2)</f>
        <v>1.59</v>
      </c>
      <c r="Z31" s="74">
        <v>150</v>
      </c>
      <c r="AA31" s="74">
        <v>0.4</v>
      </c>
      <c r="AB31" s="74">
        <v>0.5</v>
      </c>
      <c r="AC31" s="19"/>
    </row>
    <row r="32" ht="15.6" spans="1:29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95</v>
      </c>
      <c r="G32" s="51">
        <v>56.25</v>
      </c>
      <c r="H32" s="52">
        <v>350</v>
      </c>
      <c r="I32" s="51">
        <v>1850</v>
      </c>
      <c r="J32" s="51">
        <v>62.37</v>
      </c>
      <c r="K32" s="51">
        <v>39.5</v>
      </c>
      <c r="L32" s="52">
        <v>90</v>
      </c>
      <c r="M32" s="52">
        <v>35</v>
      </c>
      <c r="N32" s="52">
        <v>52</v>
      </c>
      <c r="O32" s="61">
        <v>62</v>
      </c>
      <c r="P32" s="61">
        <v>200</v>
      </c>
      <c r="Q32" s="52">
        <v>240</v>
      </c>
      <c r="R32" s="52">
        <v>160</v>
      </c>
      <c r="S32" s="52">
        <v>121</v>
      </c>
      <c r="T32" s="61">
        <v>250</v>
      </c>
      <c r="U32" s="61">
        <v>367</v>
      </c>
      <c r="V32" s="61">
        <v>40</v>
      </c>
      <c r="W32" s="61">
        <v>11</v>
      </c>
      <c r="X32" s="61">
        <v>8</v>
      </c>
      <c r="Y32" s="61">
        <v>350</v>
      </c>
      <c r="Z32" s="61">
        <v>8</v>
      </c>
      <c r="AA32" s="61">
        <v>120</v>
      </c>
      <c r="AB32" s="61">
        <v>13</v>
      </c>
      <c r="AC32" s="75"/>
    </row>
    <row r="33" ht="16.35" spans="1:29">
      <c r="A33" s="53" t="s">
        <v>42</v>
      </c>
      <c r="B33" s="54"/>
      <c r="C33" s="130">
        <f t="shared" ref="C33:AB33" si="3">C31*C32</f>
        <v>1584</v>
      </c>
      <c r="D33" s="130">
        <f t="shared" si="3"/>
        <v>1498</v>
      </c>
      <c r="E33" s="130">
        <f t="shared" si="3"/>
        <v>311.5</v>
      </c>
      <c r="F33" s="130">
        <f t="shared" si="3"/>
        <v>63.65</v>
      </c>
      <c r="G33" s="130">
        <f t="shared" si="3"/>
        <v>175.5</v>
      </c>
      <c r="H33" s="130">
        <f t="shared" si="3"/>
        <v>1536.5</v>
      </c>
      <c r="I33" s="130">
        <f t="shared" si="3"/>
        <v>240.5</v>
      </c>
      <c r="J33" s="130">
        <f t="shared" si="3"/>
        <v>200.2077</v>
      </c>
      <c r="K33" s="130">
        <f t="shared" si="3"/>
        <v>213.3</v>
      </c>
      <c r="L33" s="130">
        <f t="shared" si="3"/>
        <v>1125.9</v>
      </c>
      <c r="M33" s="130">
        <f t="shared" si="3"/>
        <v>937.65</v>
      </c>
      <c r="N33" s="130">
        <f t="shared" si="3"/>
        <v>139.36</v>
      </c>
      <c r="O33" s="130">
        <f t="shared" si="3"/>
        <v>62.62</v>
      </c>
      <c r="P33" s="130">
        <f t="shared" si="3"/>
        <v>276</v>
      </c>
      <c r="Q33" s="130">
        <f t="shared" si="3"/>
        <v>2198.4</v>
      </c>
      <c r="R33" s="130">
        <f t="shared" si="3"/>
        <v>512</v>
      </c>
      <c r="S33" s="130">
        <f t="shared" si="3"/>
        <v>476.74</v>
      </c>
      <c r="T33" s="130">
        <f t="shared" si="3"/>
        <v>537.5</v>
      </c>
      <c r="U33" s="130">
        <f t="shared" si="3"/>
        <v>220.2</v>
      </c>
      <c r="V33" s="130">
        <f t="shared" si="3"/>
        <v>171.2</v>
      </c>
      <c r="W33" s="130">
        <f t="shared" si="3"/>
        <v>11</v>
      </c>
      <c r="X33" s="130">
        <f t="shared" si="3"/>
        <v>176</v>
      </c>
      <c r="Y33" s="130">
        <f t="shared" si="3"/>
        <v>556.5</v>
      </c>
      <c r="Z33" s="130">
        <f t="shared" si="3"/>
        <v>1200</v>
      </c>
      <c r="AA33" s="130">
        <f t="shared" si="3"/>
        <v>48</v>
      </c>
      <c r="AB33" s="130">
        <f t="shared" si="3"/>
        <v>6.5</v>
      </c>
      <c r="AC33" s="76">
        <f>SUM(C33:AB33)</f>
        <v>14478.7277</v>
      </c>
    </row>
    <row r="34" ht="15.6" spans="1:29">
      <c r="A34" s="56"/>
      <c r="B34" s="56"/>
      <c r="C34" s="100"/>
      <c r="D34" s="100"/>
      <c r="E34" s="100"/>
      <c r="F34" s="100"/>
      <c r="G34" s="100"/>
      <c r="H34" s="100"/>
      <c r="I34" s="135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57">
        <f>AC33/AC2</f>
        <v>136.591770754717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8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workbookViewId="0">
      <pane ySplit="7" topLeftCell="A14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5.3333333333333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7.33333333333333" style="122" customWidth="1"/>
    <col min="8" max="9" width="6.11111111111111" customWidth="1"/>
    <col min="10" max="10" width="7.11111111111111" customWidth="1"/>
    <col min="11" max="11" width="6" customWidth="1"/>
    <col min="12" max="12" width="6.22222222222222" customWidth="1"/>
    <col min="13" max="13" width="6" customWidth="1"/>
    <col min="14" max="14" width="6.11111111111111" customWidth="1"/>
    <col min="15" max="15" width="7" customWidth="1"/>
    <col min="16" max="17" width="6.55555555555556" customWidth="1"/>
    <col min="18" max="18" width="7" customWidth="1"/>
    <col min="19" max="19" width="6.44444444444444" customWidth="1"/>
    <col min="20" max="20" width="5.77777777777778" customWidth="1"/>
    <col min="21" max="21" width="6.44444444444444" customWidth="1"/>
    <col min="22" max="22" width="7.11111111111111" customWidth="1"/>
    <col min="23" max="23" width="6.22222222222222" customWidth="1"/>
    <col min="24" max="24" width="6" customWidth="1"/>
    <col min="25" max="25" width="8.66666666666667" customWidth="1"/>
  </cols>
  <sheetData>
    <row r="1" s="1" customFormat="1" ht="43" customHeight="1" spans="1:1">
      <c r="A1" s="1" t="s">
        <v>0</v>
      </c>
    </row>
    <row r="2" customHeight="1" spans="1:25">
      <c r="A2" s="114"/>
      <c r="B2" s="3" t="s">
        <v>46</v>
      </c>
      <c r="C2" s="4" t="s">
        <v>2</v>
      </c>
      <c r="D2" s="4" t="s">
        <v>3</v>
      </c>
      <c r="E2" s="4" t="s">
        <v>5</v>
      </c>
      <c r="F2" s="4" t="s">
        <v>47</v>
      </c>
      <c r="G2" s="131" t="s">
        <v>7</v>
      </c>
      <c r="H2" s="4" t="s">
        <v>9</v>
      </c>
      <c r="I2" s="4" t="s">
        <v>10</v>
      </c>
      <c r="J2" s="4" t="s">
        <v>48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49</v>
      </c>
      <c r="P2" s="4" t="s">
        <v>20</v>
      </c>
      <c r="Q2" s="4" t="s">
        <v>50</v>
      </c>
      <c r="R2" s="4" t="s">
        <v>51</v>
      </c>
      <c r="S2" s="4" t="s">
        <v>11</v>
      </c>
      <c r="T2" s="4" t="s">
        <v>22</v>
      </c>
      <c r="U2" s="4" t="s">
        <v>52</v>
      </c>
      <c r="V2" s="4" t="s">
        <v>19</v>
      </c>
      <c r="W2" s="4" t="s">
        <v>53</v>
      </c>
      <c r="X2" s="4" t="s">
        <v>54</v>
      </c>
      <c r="Y2" s="137">
        <v>101</v>
      </c>
    </row>
    <row r="3" spans="1:25">
      <c r="A3" s="115"/>
      <c r="B3" s="5"/>
      <c r="C3" s="6"/>
      <c r="D3" s="6"/>
      <c r="E3" s="6"/>
      <c r="F3" s="6"/>
      <c r="G3" s="13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38"/>
    </row>
    <row r="4" spans="1:25">
      <c r="A4" s="115"/>
      <c r="B4" s="5"/>
      <c r="C4" s="6"/>
      <c r="D4" s="6"/>
      <c r="E4" s="6"/>
      <c r="F4" s="6"/>
      <c r="G4" s="13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38"/>
    </row>
    <row r="5" ht="12" customHeight="1" spans="1:25">
      <c r="A5" s="115"/>
      <c r="B5" s="5"/>
      <c r="C5" s="6"/>
      <c r="D5" s="6"/>
      <c r="E5" s="6"/>
      <c r="F5" s="6"/>
      <c r="G5" s="1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38"/>
    </row>
    <row r="6" spans="1:25">
      <c r="A6" s="115"/>
      <c r="B6" s="5"/>
      <c r="C6" s="6"/>
      <c r="D6" s="6"/>
      <c r="E6" s="6"/>
      <c r="F6" s="6"/>
      <c r="G6" s="1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38"/>
    </row>
    <row r="7" ht="28" customHeight="1" spans="1:25">
      <c r="A7" s="123"/>
      <c r="B7" s="8"/>
      <c r="C7" s="9"/>
      <c r="D7" s="9"/>
      <c r="E7" s="9"/>
      <c r="F7" s="9"/>
      <c r="G7" s="13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39"/>
    </row>
    <row r="8" ht="15" customHeight="1" spans="1:25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40" t="s">
        <v>24</v>
      </c>
    </row>
    <row r="9" spans="1:25">
      <c r="A9" s="13" t="s">
        <v>25</v>
      </c>
      <c r="B9" s="14" t="s">
        <v>55</v>
      </c>
      <c r="C9" s="15">
        <v>0.1683</v>
      </c>
      <c r="D9" s="16"/>
      <c r="E9" s="16">
        <v>0.0058</v>
      </c>
      <c r="F9" s="16">
        <v>0.0198</v>
      </c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66"/>
      <c r="T9" s="66"/>
      <c r="U9" s="66"/>
      <c r="V9" s="66"/>
      <c r="W9" s="66"/>
      <c r="X9" s="66"/>
      <c r="Y9" s="67" t="s">
        <v>27</v>
      </c>
    </row>
    <row r="10" spans="1:25">
      <c r="A10" s="18"/>
      <c r="B10" s="19" t="s">
        <v>56</v>
      </c>
      <c r="C10" s="20"/>
      <c r="D10" s="21"/>
      <c r="E10" s="21">
        <v>0.00796</v>
      </c>
      <c r="F10" s="21"/>
      <c r="G10" s="22">
        <v>0.0006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8"/>
      <c r="T10" s="68"/>
      <c r="U10" s="68"/>
      <c r="V10" s="68"/>
      <c r="W10" s="68"/>
      <c r="X10" s="68"/>
      <c r="Y10" s="69"/>
    </row>
    <row r="11" spans="1:25">
      <c r="A11" s="18"/>
      <c r="B11" s="91" t="s">
        <v>57</v>
      </c>
      <c r="C11" s="20"/>
      <c r="D11" s="21">
        <v>0.0113</v>
      </c>
      <c r="E11" s="21"/>
      <c r="F11" s="21"/>
      <c r="G11" s="22"/>
      <c r="H11" s="21">
        <v>0.0313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68"/>
      <c r="T11" s="68"/>
      <c r="U11" s="68"/>
      <c r="V11" s="68"/>
      <c r="W11" s="68"/>
      <c r="X11" s="68"/>
      <c r="Y11" s="69"/>
    </row>
    <row r="12" spans="1:25">
      <c r="A12" s="18"/>
      <c r="B12" s="19"/>
      <c r="C12" s="20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8"/>
      <c r="T12" s="68"/>
      <c r="U12" s="68"/>
      <c r="V12" s="68"/>
      <c r="W12" s="68"/>
      <c r="X12" s="68"/>
      <c r="Y12" s="69"/>
    </row>
    <row r="13" ht="13.95" spans="1:25">
      <c r="A13" s="23"/>
      <c r="B13" s="24"/>
      <c r="C13" s="25"/>
      <c r="D13" s="26"/>
      <c r="E13" s="26"/>
      <c r="F13" s="26"/>
      <c r="G13" s="2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70"/>
      <c r="T13" s="70"/>
      <c r="U13" s="70"/>
      <c r="V13" s="70"/>
      <c r="W13" s="70"/>
      <c r="X13" s="70"/>
      <c r="Y13" s="69"/>
    </row>
    <row r="14" spans="1:25">
      <c r="A14" s="13" t="s">
        <v>30</v>
      </c>
      <c r="B14" s="14" t="s">
        <v>48</v>
      </c>
      <c r="C14" s="15"/>
      <c r="D14" s="16"/>
      <c r="E14" s="16"/>
      <c r="F14" s="16"/>
      <c r="G14" s="17"/>
      <c r="H14" s="16"/>
      <c r="I14" s="16"/>
      <c r="J14" s="16">
        <v>0.1289</v>
      </c>
      <c r="K14" s="16"/>
      <c r="L14" s="16"/>
      <c r="M14" s="16"/>
      <c r="N14" s="16"/>
      <c r="O14" s="16"/>
      <c r="P14" s="16"/>
      <c r="Q14" s="16"/>
      <c r="R14" s="16"/>
      <c r="S14" s="66"/>
      <c r="T14" s="66"/>
      <c r="U14" s="66"/>
      <c r="V14" s="66"/>
      <c r="W14" s="66"/>
      <c r="X14" s="66"/>
      <c r="Y14" s="69"/>
    </row>
    <row r="15" spans="1:25">
      <c r="A15" s="18"/>
      <c r="B15" s="19"/>
      <c r="C15" s="20"/>
      <c r="D15" s="21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8"/>
      <c r="T15" s="68"/>
      <c r="U15" s="68"/>
      <c r="V15" s="68"/>
      <c r="W15" s="68"/>
      <c r="X15" s="68"/>
      <c r="Y15" s="69"/>
    </row>
    <row r="16" spans="1:25">
      <c r="A16" s="18"/>
      <c r="B16" s="19"/>
      <c r="C16" s="20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8"/>
      <c r="T16" s="68"/>
      <c r="U16" s="68"/>
      <c r="V16" s="68"/>
      <c r="W16" s="68"/>
      <c r="X16" s="68"/>
      <c r="Y16" s="69"/>
    </row>
    <row r="17" ht="13.95" spans="1:25">
      <c r="A17" s="28"/>
      <c r="B17" s="24"/>
      <c r="C17" s="30"/>
      <c r="D17" s="31"/>
      <c r="E17" s="31"/>
      <c r="F17" s="31"/>
      <c r="G17" s="32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1"/>
      <c r="T17" s="71"/>
      <c r="U17" s="71"/>
      <c r="V17" s="71"/>
      <c r="W17" s="71"/>
      <c r="X17" s="71"/>
      <c r="Y17" s="69"/>
    </row>
    <row r="18" ht="16" customHeight="1" spans="1:25">
      <c r="A18" s="33" t="s">
        <v>31</v>
      </c>
      <c r="B18" s="94" t="s">
        <v>58</v>
      </c>
      <c r="C18" s="15"/>
      <c r="D18" s="16"/>
      <c r="E18" s="16"/>
      <c r="F18" s="16"/>
      <c r="G18" s="17"/>
      <c r="H18" s="16"/>
      <c r="I18" s="16"/>
      <c r="J18" s="16"/>
      <c r="K18" s="16">
        <v>0.0694</v>
      </c>
      <c r="L18" s="16">
        <v>0.0108</v>
      </c>
      <c r="M18" s="16">
        <v>0.0118</v>
      </c>
      <c r="N18" s="16">
        <v>0.002422</v>
      </c>
      <c r="O18" s="16">
        <v>0.0802</v>
      </c>
      <c r="P18" s="16"/>
      <c r="Q18" s="16"/>
      <c r="R18" s="16"/>
      <c r="S18" s="66"/>
      <c r="T18" s="66"/>
      <c r="U18" s="66"/>
      <c r="V18" s="66"/>
      <c r="W18" s="66"/>
      <c r="X18" s="66"/>
      <c r="Y18" s="69"/>
    </row>
    <row r="19" ht="15" customHeight="1" spans="1:25">
      <c r="A19" s="35"/>
      <c r="B19" s="96" t="s">
        <v>59</v>
      </c>
      <c r="C19" s="20"/>
      <c r="D19" s="21"/>
      <c r="E19" s="21"/>
      <c r="F19" s="21"/>
      <c r="G19" s="22"/>
      <c r="H19" s="21">
        <v>0.01</v>
      </c>
      <c r="I19" s="21"/>
      <c r="J19" s="21"/>
      <c r="K19" s="21"/>
      <c r="L19" s="21">
        <v>0.0121</v>
      </c>
      <c r="M19" s="21">
        <v>0.01733</v>
      </c>
      <c r="N19" s="21">
        <v>0.00344</v>
      </c>
      <c r="O19" s="21"/>
      <c r="P19" s="21"/>
      <c r="Q19" s="21"/>
      <c r="R19" s="21">
        <v>0.0807</v>
      </c>
      <c r="S19" s="68"/>
      <c r="T19" s="68"/>
      <c r="U19" s="68"/>
      <c r="V19" s="68">
        <v>0.003</v>
      </c>
      <c r="W19" s="68"/>
      <c r="X19" s="68">
        <v>3</v>
      </c>
      <c r="Y19" s="69"/>
    </row>
    <row r="20" spans="1:25">
      <c r="A20" s="35"/>
      <c r="B20" s="118" t="s">
        <v>60</v>
      </c>
      <c r="C20" s="20">
        <v>0.0396</v>
      </c>
      <c r="D20" s="21">
        <v>0.0053</v>
      </c>
      <c r="E20" s="21"/>
      <c r="F20" s="21"/>
      <c r="G20" s="22"/>
      <c r="H20" s="21"/>
      <c r="I20" s="21"/>
      <c r="J20" s="21"/>
      <c r="K20" s="21">
        <v>0.19797</v>
      </c>
      <c r="L20" s="21"/>
      <c r="M20" s="21"/>
      <c r="N20" s="21"/>
      <c r="O20" s="21"/>
      <c r="P20" s="21"/>
      <c r="Q20" s="21"/>
      <c r="R20" s="21"/>
      <c r="S20" s="68"/>
      <c r="T20" s="68"/>
      <c r="U20" s="68"/>
      <c r="V20" s="68"/>
      <c r="W20" s="68"/>
      <c r="X20" s="68"/>
      <c r="Y20" s="69"/>
    </row>
    <row r="21" spans="1:25">
      <c r="A21" s="35"/>
      <c r="B21" s="96" t="s">
        <v>35</v>
      </c>
      <c r="C21" s="20"/>
      <c r="D21" s="21"/>
      <c r="E21" s="21">
        <v>0.00844</v>
      </c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8">
        <v>0.0195</v>
      </c>
      <c r="T21" s="68"/>
      <c r="U21" s="68"/>
      <c r="V21" s="68"/>
      <c r="W21" s="68"/>
      <c r="X21" s="68"/>
      <c r="Y21" s="69"/>
    </row>
    <row r="22" spans="1:25">
      <c r="A22" s="35"/>
      <c r="B22" s="91" t="s">
        <v>36</v>
      </c>
      <c r="C22" s="20"/>
      <c r="D22" s="21"/>
      <c r="E22" s="21"/>
      <c r="F22" s="21"/>
      <c r="G22" s="22"/>
      <c r="H22" s="21"/>
      <c r="I22" s="21">
        <v>0.0544</v>
      </c>
      <c r="J22" s="21"/>
      <c r="K22" s="21"/>
      <c r="L22" s="21"/>
      <c r="M22" s="21"/>
      <c r="N22" s="21"/>
      <c r="O22" s="21"/>
      <c r="P22" s="21"/>
      <c r="Q22" s="21"/>
      <c r="R22" s="21"/>
      <c r="S22" s="68"/>
      <c r="T22" s="68"/>
      <c r="U22" s="68"/>
      <c r="V22" s="68"/>
      <c r="W22" s="68"/>
      <c r="X22" s="68"/>
      <c r="Y22" s="69"/>
    </row>
    <row r="23" ht="13.95" spans="1:25">
      <c r="A23" s="38"/>
      <c r="B23" s="98"/>
      <c r="C23" s="25"/>
      <c r="D23" s="26"/>
      <c r="E23" s="26"/>
      <c r="F23" s="26"/>
      <c r="G23" s="2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70"/>
      <c r="T23" s="70"/>
      <c r="U23" s="70"/>
      <c r="V23" s="70"/>
      <c r="W23" s="70"/>
      <c r="X23" s="70"/>
      <c r="Y23" s="69"/>
    </row>
    <row r="24" spans="1:25">
      <c r="A24" s="33" t="s">
        <v>37</v>
      </c>
      <c r="B24" s="14" t="s">
        <v>61</v>
      </c>
      <c r="C24" s="15">
        <v>0.0297</v>
      </c>
      <c r="D24" s="16"/>
      <c r="E24" s="16">
        <v>0.0053</v>
      </c>
      <c r="F24" s="16"/>
      <c r="G24" s="17"/>
      <c r="H24" s="16"/>
      <c r="I24" s="16"/>
      <c r="J24" s="16"/>
      <c r="K24" s="16"/>
      <c r="L24" s="16"/>
      <c r="M24" s="16"/>
      <c r="N24" s="16">
        <v>0.0114</v>
      </c>
      <c r="O24" s="16"/>
      <c r="P24" s="16">
        <v>0.0444</v>
      </c>
      <c r="Q24" s="16">
        <v>0.0297</v>
      </c>
      <c r="R24" s="16"/>
      <c r="S24" s="66"/>
      <c r="T24" s="66"/>
      <c r="U24" s="66"/>
      <c r="V24" s="66"/>
      <c r="W24" s="66">
        <v>1</v>
      </c>
      <c r="X24" s="66">
        <v>10</v>
      </c>
      <c r="Y24" s="69"/>
    </row>
    <row r="25" spans="1:25">
      <c r="A25" s="35"/>
      <c r="B25" s="19" t="s">
        <v>56</v>
      </c>
      <c r="C25" s="20"/>
      <c r="D25" s="21"/>
      <c r="E25" s="21">
        <v>0.00796</v>
      </c>
      <c r="F25" s="21"/>
      <c r="G25" s="22">
        <v>0.0006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8"/>
      <c r="T25" s="68"/>
      <c r="U25" s="68"/>
      <c r="V25" s="68"/>
      <c r="W25" s="68"/>
      <c r="X25" s="68"/>
      <c r="Y25" s="69"/>
    </row>
    <row r="26" ht="13.95" spans="1:25">
      <c r="A26" s="35"/>
      <c r="B26" s="19"/>
      <c r="C26" s="20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8"/>
      <c r="T26" s="68"/>
      <c r="U26" s="68"/>
      <c r="V26" s="68"/>
      <c r="W26" s="68"/>
      <c r="X26" s="68"/>
      <c r="Y26" s="72"/>
    </row>
    <row r="27" ht="13.95" spans="1:25">
      <c r="A27" s="38"/>
      <c r="B27" s="24"/>
      <c r="C27" s="25"/>
      <c r="D27" s="26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70"/>
      <c r="T27" s="70">
        <v>1</v>
      </c>
      <c r="U27" s="70">
        <v>0.38</v>
      </c>
      <c r="V27" s="70"/>
      <c r="W27" s="70"/>
      <c r="X27" s="70"/>
      <c r="Y27" s="141"/>
    </row>
    <row r="28" ht="15.6" spans="1:25">
      <c r="A28" s="46" t="s">
        <v>39</v>
      </c>
      <c r="B28" s="47"/>
      <c r="C28" s="15">
        <f>SUM(C9:C27)</f>
        <v>0.2376</v>
      </c>
      <c r="D28" s="16">
        <f>SUM(D9:D27)</f>
        <v>0.0166</v>
      </c>
      <c r="E28" s="16">
        <f>SUM(E9:E27)</f>
        <v>0.03546</v>
      </c>
      <c r="F28" s="16">
        <f>SUM(F9:F27)</f>
        <v>0.0198</v>
      </c>
      <c r="G28" s="16">
        <f t="shared" ref="G28:T28" si="0">SUM(G9:G27)</f>
        <v>0.0012</v>
      </c>
      <c r="H28" s="16">
        <f t="shared" si="0"/>
        <v>0.0413</v>
      </c>
      <c r="I28" s="16">
        <f t="shared" si="0"/>
        <v>0.0544</v>
      </c>
      <c r="J28" s="16">
        <f t="shared" si="0"/>
        <v>0.1289</v>
      </c>
      <c r="K28" s="16">
        <f t="shared" si="0"/>
        <v>0.26737</v>
      </c>
      <c r="L28" s="16">
        <f t="shared" si="0"/>
        <v>0.0229</v>
      </c>
      <c r="M28" s="16">
        <f t="shared" si="0"/>
        <v>0.02913</v>
      </c>
      <c r="N28" s="16">
        <f t="shared" si="0"/>
        <v>0.017262</v>
      </c>
      <c r="O28" s="16">
        <f t="shared" si="0"/>
        <v>0.0802</v>
      </c>
      <c r="P28" s="16">
        <f t="shared" si="0"/>
        <v>0.0444</v>
      </c>
      <c r="Q28" s="16">
        <f t="shared" si="0"/>
        <v>0.0297</v>
      </c>
      <c r="R28" s="16">
        <f t="shared" si="0"/>
        <v>0.0807</v>
      </c>
      <c r="S28" s="16">
        <f t="shared" si="0"/>
        <v>0.0195</v>
      </c>
      <c r="T28" s="16">
        <v>1</v>
      </c>
      <c r="U28" s="16">
        <v>0.38</v>
      </c>
      <c r="V28" s="16">
        <f>SUM(V9:V27)</f>
        <v>0.003</v>
      </c>
      <c r="W28" s="66">
        <v>1</v>
      </c>
      <c r="X28" s="109">
        <v>13</v>
      </c>
      <c r="Y28" s="14"/>
    </row>
    <row r="29" ht="15.6" hidden="1" spans="1:25">
      <c r="A29" s="48" t="s">
        <v>40</v>
      </c>
      <c r="B29" s="49"/>
      <c r="C29" s="99">
        <f>101*C28</f>
        <v>23.9976</v>
      </c>
      <c r="D29" s="99">
        <f>101*D28</f>
        <v>1.6766</v>
      </c>
      <c r="E29" s="99">
        <f>101*E28</f>
        <v>3.58146</v>
      </c>
      <c r="F29" s="99">
        <f>101*F28</f>
        <v>1.9998</v>
      </c>
      <c r="G29" s="99">
        <f t="shared" ref="G29:X29" si="1">101*G28</f>
        <v>0.1212</v>
      </c>
      <c r="H29" s="99">
        <f t="shared" si="1"/>
        <v>4.1713</v>
      </c>
      <c r="I29" s="99">
        <f t="shared" si="1"/>
        <v>5.4944</v>
      </c>
      <c r="J29" s="99">
        <f t="shared" si="1"/>
        <v>13.0189</v>
      </c>
      <c r="K29" s="99">
        <f t="shared" si="1"/>
        <v>27.00437</v>
      </c>
      <c r="L29" s="99">
        <f t="shared" si="1"/>
        <v>2.3129</v>
      </c>
      <c r="M29" s="99">
        <f t="shared" si="1"/>
        <v>2.94213</v>
      </c>
      <c r="N29" s="99">
        <f t="shared" si="1"/>
        <v>1.743462</v>
      </c>
      <c r="O29" s="99">
        <f t="shared" si="1"/>
        <v>8.1002</v>
      </c>
      <c r="P29" s="99">
        <f t="shared" si="1"/>
        <v>4.4844</v>
      </c>
      <c r="Q29" s="99">
        <f t="shared" si="1"/>
        <v>2.9997</v>
      </c>
      <c r="R29" s="99">
        <f t="shared" si="1"/>
        <v>8.1507</v>
      </c>
      <c r="S29" s="99">
        <f t="shared" si="1"/>
        <v>1.9695</v>
      </c>
      <c r="T29" s="99">
        <v>1</v>
      </c>
      <c r="U29" s="99">
        <f>101*U28</f>
        <v>38.38</v>
      </c>
      <c r="V29" s="99">
        <f>101*V28</f>
        <v>0.303</v>
      </c>
      <c r="W29" s="99">
        <v>1</v>
      </c>
      <c r="X29" s="99">
        <v>13</v>
      </c>
      <c r="Y29" s="19"/>
    </row>
    <row r="30" ht="15.6" spans="1:25">
      <c r="A30" s="48" t="s">
        <v>40</v>
      </c>
      <c r="B30" s="49"/>
      <c r="C30" s="50">
        <f t="shared" ref="C30:I30" si="2">ROUND(C29,2)</f>
        <v>24</v>
      </c>
      <c r="D30" s="52">
        <f t="shared" si="2"/>
        <v>1.68</v>
      </c>
      <c r="E30" s="52">
        <f t="shared" si="2"/>
        <v>3.58</v>
      </c>
      <c r="F30" s="52">
        <f t="shared" si="2"/>
        <v>2</v>
      </c>
      <c r="G30" s="52">
        <f t="shared" si="2"/>
        <v>0.12</v>
      </c>
      <c r="H30" s="52">
        <f t="shared" si="2"/>
        <v>4.17</v>
      </c>
      <c r="I30" s="52">
        <f t="shared" si="2"/>
        <v>5.49</v>
      </c>
      <c r="J30" s="52">
        <v>26</v>
      </c>
      <c r="K30" s="52">
        <f t="shared" ref="K30:S30" si="3">ROUND(K29,2)</f>
        <v>27</v>
      </c>
      <c r="L30" s="61">
        <f t="shared" si="3"/>
        <v>2.31</v>
      </c>
      <c r="M30" s="61">
        <f t="shared" si="3"/>
        <v>2.94</v>
      </c>
      <c r="N30" s="61">
        <f t="shared" si="3"/>
        <v>1.74</v>
      </c>
      <c r="O30" s="61">
        <f t="shared" si="3"/>
        <v>8.1</v>
      </c>
      <c r="P30" s="61">
        <f t="shared" si="3"/>
        <v>4.48</v>
      </c>
      <c r="Q30" s="61">
        <f t="shared" si="3"/>
        <v>3</v>
      </c>
      <c r="R30" s="61">
        <f t="shared" si="3"/>
        <v>8.15</v>
      </c>
      <c r="S30" s="61">
        <f t="shared" si="3"/>
        <v>1.97</v>
      </c>
      <c r="T30" s="61">
        <v>1</v>
      </c>
      <c r="U30" s="61">
        <v>0.38</v>
      </c>
      <c r="V30" s="61">
        <f>ROUND(V29,2)</f>
        <v>0.3</v>
      </c>
      <c r="W30" s="74">
        <v>1</v>
      </c>
      <c r="X30" s="74">
        <v>13</v>
      </c>
      <c r="Y30" s="19"/>
    </row>
    <row r="31" ht="15.6" spans="1:25">
      <c r="A31" s="48" t="s">
        <v>41</v>
      </c>
      <c r="B31" s="49"/>
      <c r="C31" s="50">
        <v>72</v>
      </c>
      <c r="D31" s="51">
        <v>700</v>
      </c>
      <c r="E31" s="51">
        <v>70</v>
      </c>
      <c r="F31" s="52">
        <v>185</v>
      </c>
      <c r="G31" s="51">
        <v>1850</v>
      </c>
      <c r="H31" s="51">
        <v>62.37</v>
      </c>
      <c r="I31" s="51">
        <v>39.5</v>
      </c>
      <c r="J31" s="52">
        <v>42</v>
      </c>
      <c r="K31" s="52">
        <v>35</v>
      </c>
      <c r="L31" s="52">
        <v>52</v>
      </c>
      <c r="M31" s="61">
        <v>62</v>
      </c>
      <c r="N31" s="61">
        <v>200</v>
      </c>
      <c r="O31" s="52">
        <v>240</v>
      </c>
      <c r="P31" s="52">
        <v>95</v>
      </c>
      <c r="Q31" s="52">
        <v>100</v>
      </c>
      <c r="R31" s="52">
        <v>121</v>
      </c>
      <c r="S31" s="61">
        <v>250</v>
      </c>
      <c r="T31" s="61">
        <v>11</v>
      </c>
      <c r="U31" s="61">
        <v>680</v>
      </c>
      <c r="V31" s="61">
        <v>367</v>
      </c>
      <c r="W31" s="61">
        <v>18</v>
      </c>
      <c r="X31" s="61">
        <v>8</v>
      </c>
      <c r="Y31" s="75"/>
    </row>
    <row r="32" ht="16.35" spans="1:25">
      <c r="A32" s="53" t="s">
        <v>42</v>
      </c>
      <c r="B32" s="54"/>
      <c r="C32" s="130">
        <f>C30*C31</f>
        <v>1728</v>
      </c>
      <c r="D32" s="130">
        <f>D30*D31</f>
        <v>1176</v>
      </c>
      <c r="E32" s="130">
        <f>E30*E31</f>
        <v>250.6</v>
      </c>
      <c r="F32" s="130">
        <f>F30*F31</f>
        <v>370</v>
      </c>
      <c r="G32" s="130">
        <f t="shared" ref="G32:X32" si="4">G30*G31</f>
        <v>222</v>
      </c>
      <c r="H32" s="130">
        <f t="shared" si="4"/>
        <v>260.0829</v>
      </c>
      <c r="I32" s="130">
        <f t="shared" si="4"/>
        <v>216.855</v>
      </c>
      <c r="J32" s="130">
        <f t="shared" si="4"/>
        <v>1092</v>
      </c>
      <c r="K32" s="130">
        <f t="shared" si="4"/>
        <v>945</v>
      </c>
      <c r="L32" s="130">
        <f t="shared" si="4"/>
        <v>120.12</v>
      </c>
      <c r="M32" s="130">
        <f t="shared" si="4"/>
        <v>182.28</v>
      </c>
      <c r="N32" s="130">
        <f t="shared" si="4"/>
        <v>348</v>
      </c>
      <c r="O32" s="130">
        <f t="shared" si="4"/>
        <v>1944</v>
      </c>
      <c r="P32" s="130">
        <f t="shared" si="4"/>
        <v>425.6</v>
      </c>
      <c r="Q32" s="130">
        <f t="shared" si="4"/>
        <v>300</v>
      </c>
      <c r="R32" s="130">
        <f t="shared" si="4"/>
        <v>986.15</v>
      </c>
      <c r="S32" s="130">
        <f t="shared" si="4"/>
        <v>492.5</v>
      </c>
      <c r="T32" s="130">
        <f t="shared" si="4"/>
        <v>11</v>
      </c>
      <c r="U32" s="130">
        <f t="shared" si="4"/>
        <v>258.4</v>
      </c>
      <c r="V32" s="130">
        <f t="shared" si="4"/>
        <v>110.1</v>
      </c>
      <c r="W32" s="130">
        <f t="shared" si="4"/>
        <v>18</v>
      </c>
      <c r="X32" s="130">
        <f t="shared" si="4"/>
        <v>104</v>
      </c>
      <c r="Y32" s="76">
        <f>SUM(C32:X32)</f>
        <v>11560.6879</v>
      </c>
    </row>
    <row r="33" ht="15.6" spans="1:25">
      <c r="A33" s="56"/>
      <c r="B33" s="56"/>
      <c r="C33" s="100"/>
      <c r="D33" s="100"/>
      <c r="E33" s="100"/>
      <c r="F33" s="100"/>
      <c r="G33" s="135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57">
        <f>Y32/Y2</f>
        <v>114.462256435644</v>
      </c>
    </row>
    <row r="34" customFormat="1" ht="27" customHeight="1" spans="2:16">
      <c r="B34" s="60" t="s">
        <v>43</v>
      </c>
      <c r="P34" s="57"/>
    </row>
    <row r="35" customFormat="1" ht="27" customHeight="1" spans="2:16">
      <c r="B35" s="60" t="s">
        <v>44</v>
      </c>
      <c r="P35" s="57"/>
    </row>
    <row r="36" customFormat="1" ht="27" customHeight="1" spans="2:2">
      <c r="B36" s="60" t="s">
        <v>45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6"/>
  </mergeCells>
  <pageMargins left="0.0784722222222222" right="0.196527777777778" top="1.05069444444444" bottom="1.05069444444444" header="0.708333333333333" footer="0.786805555555556"/>
  <pageSetup paperSize="9" scale="80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7"/>
  <sheetViews>
    <sheetView workbookViewId="0">
      <pane ySplit="7" topLeftCell="A14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7.8888888888889" customWidth="1"/>
    <col min="3" max="3" width="7.11111111111111" customWidth="1"/>
    <col min="4" max="4" width="7.33333333333333" customWidth="1"/>
    <col min="5" max="5" width="6.55555555555556" customWidth="1"/>
    <col min="6" max="6" width="7" customWidth="1"/>
    <col min="7" max="10" width="6" customWidth="1"/>
    <col min="11" max="12" width="6.55555555555556" customWidth="1"/>
    <col min="13" max="13" width="7" customWidth="1"/>
    <col min="14" max="14" width="7.44444444444444" customWidth="1"/>
    <col min="15" max="16" width="6.11111111111111" customWidth="1"/>
    <col min="17" max="17" width="6.22222222222222" customWidth="1"/>
    <col min="18" max="18" width="6.44444444444444" customWidth="1"/>
    <col min="19" max="19" width="7.11111111111111" customWidth="1"/>
    <col min="20" max="20" width="6.22222222222222" customWidth="1"/>
    <col min="21" max="21" width="7.33333333333333" customWidth="1"/>
    <col min="22" max="22" width="7.22222222222222" customWidth="1"/>
    <col min="23" max="23" width="7.33333333333333" customWidth="1"/>
    <col min="24" max="24" width="6.55555555555556" customWidth="1"/>
    <col min="25" max="26" width="6.22222222222222" customWidth="1"/>
    <col min="27" max="27" width="9.22222222222222" customWidth="1"/>
  </cols>
  <sheetData>
    <row r="1" s="1" customFormat="1" ht="43" customHeight="1" spans="1:1">
      <c r="A1" s="1" t="s">
        <v>0</v>
      </c>
    </row>
    <row r="2" customHeight="1" spans="1:27">
      <c r="A2" s="114"/>
      <c r="B2" s="3" t="s">
        <v>162</v>
      </c>
      <c r="C2" s="4" t="s">
        <v>2</v>
      </c>
      <c r="D2" s="4" t="s">
        <v>3</v>
      </c>
      <c r="E2" s="4" t="s">
        <v>5</v>
      </c>
      <c r="F2" s="4" t="s">
        <v>7</v>
      </c>
      <c r="G2" s="4" t="s">
        <v>81</v>
      </c>
      <c r="H2" s="4" t="s">
        <v>47</v>
      </c>
      <c r="I2" s="4" t="s">
        <v>63</v>
      </c>
      <c r="J2" s="4" t="s">
        <v>20</v>
      </c>
      <c r="K2" s="4" t="s">
        <v>9</v>
      </c>
      <c r="L2" s="4" t="s">
        <v>10</v>
      </c>
      <c r="M2" s="4" t="s">
        <v>8</v>
      </c>
      <c r="N2" s="4" t="s">
        <v>16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67</v>
      </c>
      <c r="T2" s="4" t="s">
        <v>11</v>
      </c>
      <c r="U2" s="4" t="s">
        <v>96</v>
      </c>
      <c r="V2" s="4" t="s">
        <v>163</v>
      </c>
      <c r="W2" s="4" t="s">
        <v>19</v>
      </c>
      <c r="X2" s="4" t="s">
        <v>18</v>
      </c>
      <c r="Y2" s="4" t="s">
        <v>54</v>
      </c>
      <c r="Z2" s="4" t="s">
        <v>97</v>
      </c>
      <c r="AA2" s="62">
        <v>107</v>
      </c>
    </row>
    <row r="3" ht="15" customHeight="1" spans="1:27">
      <c r="A3" s="11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3"/>
    </row>
    <row r="4" spans="1:27">
      <c r="A4" s="11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3"/>
    </row>
    <row r="5" ht="12" customHeight="1" spans="1:27">
      <c r="A5" s="11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3"/>
    </row>
    <row r="6" spans="1:27">
      <c r="A6" s="11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3"/>
    </row>
    <row r="7" ht="28" customHeight="1" spans="1:27">
      <c r="A7" s="116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4"/>
    </row>
    <row r="8" ht="16" customHeight="1" spans="1:27">
      <c r="A8" s="86"/>
      <c r="B8" s="117"/>
      <c r="C8" s="88">
        <v>1</v>
      </c>
      <c r="D8" s="88">
        <v>2</v>
      </c>
      <c r="E8" s="88">
        <v>3</v>
      </c>
      <c r="F8" s="88">
        <v>4</v>
      </c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10</v>
      </c>
      <c r="M8" s="88">
        <v>11</v>
      </c>
      <c r="N8" s="88">
        <v>12</v>
      </c>
      <c r="O8" s="88">
        <v>13</v>
      </c>
      <c r="P8" s="88">
        <v>14</v>
      </c>
      <c r="Q8" s="88">
        <v>15</v>
      </c>
      <c r="R8" s="88">
        <v>16</v>
      </c>
      <c r="S8" s="88">
        <v>17</v>
      </c>
      <c r="T8" s="88">
        <v>18</v>
      </c>
      <c r="U8" s="88">
        <v>19</v>
      </c>
      <c r="V8" s="88">
        <v>20</v>
      </c>
      <c r="W8" s="88">
        <v>21</v>
      </c>
      <c r="X8" s="88">
        <v>22</v>
      </c>
      <c r="Y8" s="88">
        <v>23</v>
      </c>
      <c r="Z8" s="88">
        <v>24</v>
      </c>
      <c r="AA8" s="120" t="s">
        <v>24</v>
      </c>
    </row>
    <row r="9" spans="1:27">
      <c r="A9" s="13" t="s">
        <v>25</v>
      </c>
      <c r="B9" s="14" t="s">
        <v>55</v>
      </c>
      <c r="C9" s="15">
        <v>0.1518</v>
      </c>
      <c r="D9" s="16"/>
      <c r="E9" s="16">
        <v>0.0063</v>
      </c>
      <c r="F9" s="17"/>
      <c r="G9" s="16"/>
      <c r="H9" s="16">
        <v>0.018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66"/>
      <c r="AA9" s="67" t="s">
        <v>72</v>
      </c>
    </row>
    <row r="10" spans="1:27">
      <c r="A10" s="18"/>
      <c r="B10" s="19" t="s">
        <v>164</v>
      </c>
      <c r="C10" s="20"/>
      <c r="D10" s="21"/>
      <c r="E10" s="21">
        <v>0.0073</v>
      </c>
      <c r="F10" s="22">
        <v>0.00055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8"/>
      <c r="AA10" s="69"/>
    </row>
    <row r="11" spans="1:27">
      <c r="A11" s="18"/>
      <c r="B11" s="91" t="s">
        <v>28</v>
      </c>
      <c r="C11" s="20"/>
      <c r="D11" s="21">
        <v>0.0103</v>
      </c>
      <c r="E11" s="21"/>
      <c r="F11" s="22"/>
      <c r="G11" s="21"/>
      <c r="H11" s="21"/>
      <c r="I11" s="21"/>
      <c r="J11" s="21"/>
      <c r="K11" s="21">
        <v>0.0323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8"/>
      <c r="AA11" s="69"/>
    </row>
    <row r="12" spans="1:27">
      <c r="A12" s="18"/>
      <c r="B12" s="19"/>
      <c r="C12" s="20"/>
      <c r="D12" s="21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8"/>
      <c r="AA12" s="69"/>
    </row>
    <row r="13" ht="13.95" spans="1:27">
      <c r="A13" s="23"/>
      <c r="B13" s="24"/>
      <c r="C13" s="25"/>
      <c r="D13" s="26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70"/>
      <c r="AA13" s="69"/>
    </row>
    <row r="14" spans="1:27">
      <c r="A14" s="13" t="s">
        <v>30</v>
      </c>
      <c r="B14" s="14" t="s">
        <v>8</v>
      </c>
      <c r="C14" s="15"/>
      <c r="D14" s="16"/>
      <c r="E14" s="16"/>
      <c r="F14" s="17"/>
      <c r="G14" s="16"/>
      <c r="H14" s="16"/>
      <c r="I14" s="16"/>
      <c r="J14" s="16"/>
      <c r="K14" s="16"/>
      <c r="L14" s="16"/>
      <c r="M14" s="16">
        <v>0.0836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66"/>
      <c r="AA14" s="69"/>
    </row>
    <row r="15" spans="1:27">
      <c r="A15" s="18"/>
      <c r="B15" s="19"/>
      <c r="C15" s="20"/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68"/>
      <c r="AA15" s="69"/>
    </row>
    <row r="16" spans="1:27">
      <c r="A16" s="18"/>
      <c r="B16" s="19"/>
      <c r="C16" s="20"/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8"/>
      <c r="AA16" s="69"/>
    </row>
    <row r="17" ht="13.95" spans="1:27">
      <c r="A17" s="28"/>
      <c r="B17" s="29"/>
      <c r="C17" s="30"/>
      <c r="D17" s="31"/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71"/>
      <c r="AA17" s="69"/>
    </row>
    <row r="18" spans="1:27">
      <c r="A18" s="33" t="s">
        <v>31</v>
      </c>
      <c r="B18" s="94" t="s">
        <v>137</v>
      </c>
      <c r="C18" s="15"/>
      <c r="D18" s="16">
        <v>0.00233</v>
      </c>
      <c r="E18" s="16"/>
      <c r="F18" s="17"/>
      <c r="G18" s="16"/>
      <c r="H18" s="16"/>
      <c r="I18" s="16"/>
      <c r="J18" s="16">
        <v>0.0129</v>
      </c>
      <c r="K18" s="16"/>
      <c r="L18" s="16"/>
      <c r="M18" s="16"/>
      <c r="N18" s="16">
        <v>0.0804</v>
      </c>
      <c r="O18" s="16">
        <v>0.075</v>
      </c>
      <c r="P18" s="16">
        <v>0.01</v>
      </c>
      <c r="Q18" s="16">
        <v>0.01</v>
      </c>
      <c r="R18" s="16">
        <v>0.00245</v>
      </c>
      <c r="S18" s="16"/>
      <c r="T18" s="16"/>
      <c r="U18" s="16"/>
      <c r="V18" s="16"/>
      <c r="W18" s="16"/>
      <c r="X18" s="16"/>
      <c r="Y18" s="16">
        <v>3</v>
      </c>
      <c r="Z18" s="66"/>
      <c r="AA18" s="69"/>
    </row>
    <row r="19" ht="16" customHeight="1" spans="1:27">
      <c r="A19" s="35"/>
      <c r="B19" s="96" t="s">
        <v>165</v>
      </c>
      <c r="C19" s="20"/>
      <c r="D19" s="21"/>
      <c r="E19" s="21"/>
      <c r="F19" s="22"/>
      <c r="G19" s="21"/>
      <c r="H19" s="21"/>
      <c r="I19" s="21">
        <v>0.0051</v>
      </c>
      <c r="J19" s="21"/>
      <c r="K19" s="21"/>
      <c r="L19" s="21"/>
      <c r="M19" s="21"/>
      <c r="N19" s="21"/>
      <c r="O19" s="21"/>
      <c r="P19" s="21">
        <v>0.0144</v>
      </c>
      <c r="Q19" s="21">
        <v>0.0173</v>
      </c>
      <c r="R19" s="21">
        <v>0.0042</v>
      </c>
      <c r="S19" s="21">
        <v>0.0322</v>
      </c>
      <c r="T19" s="21"/>
      <c r="U19" s="21"/>
      <c r="V19" s="21"/>
      <c r="W19" s="21">
        <v>0.003</v>
      </c>
      <c r="X19" s="21">
        <v>0.0745</v>
      </c>
      <c r="Y19" s="21">
        <v>4</v>
      </c>
      <c r="Z19" s="68"/>
      <c r="AA19" s="69"/>
    </row>
    <row r="20" ht="16" customHeight="1" spans="1:27">
      <c r="A20" s="35"/>
      <c r="B20" s="96" t="s">
        <v>166</v>
      </c>
      <c r="C20" s="20"/>
      <c r="D20" s="21">
        <v>0.0073</v>
      </c>
      <c r="E20" s="21"/>
      <c r="F20" s="22"/>
      <c r="G20" s="21"/>
      <c r="H20" s="21"/>
      <c r="I20" s="21">
        <v>0.0353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8"/>
      <c r="AA20" s="69"/>
    </row>
    <row r="21" spans="1:27">
      <c r="A21" s="35"/>
      <c r="B21" s="118" t="s">
        <v>167</v>
      </c>
      <c r="C21" s="20"/>
      <c r="D21" s="21"/>
      <c r="E21" s="21">
        <v>0.00844</v>
      </c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0.02</v>
      </c>
      <c r="U21" s="21"/>
      <c r="V21" s="21"/>
      <c r="W21" s="21"/>
      <c r="X21" s="21"/>
      <c r="Y21" s="21"/>
      <c r="Z21" s="68"/>
      <c r="AA21" s="69"/>
    </row>
    <row r="22" spans="1:27">
      <c r="A22" s="35"/>
      <c r="B22" s="91" t="s">
        <v>36</v>
      </c>
      <c r="C22" s="20"/>
      <c r="D22" s="21"/>
      <c r="E22" s="21"/>
      <c r="F22" s="22"/>
      <c r="G22" s="21"/>
      <c r="H22" s="21"/>
      <c r="I22" s="21"/>
      <c r="J22" s="21"/>
      <c r="K22" s="21"/>
      <c r="L22" s="21">
        <v>0.05144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68"/>
      <c r="AA22" s="69"/>
    </row>
    <row r="23" ht="13.95" spans="1:27">
      <c r="A23" s="38"/>
      <c r="B23" s="98"/>
      <c r="C23" s="25"/>
      <c r="D23" s="26"/>
      <c r="E23" s="26"/>
      <c r="F23" s="2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70"/>
      <c r="AA23" s="69"/>
    </row>
    <row r="24" spans="1:27">
      <c r="A24" s="33" t="s">
        <v>37</v>
      </c>
      <c r="B24" s="14" t="s">
        <v>102</v>
      </c>
      <c r="C24" s="15">
        <v>0.0164</v>
      </c>
      <c r="D24" s="16">
        <v>0.0022</v>
      </c>
      <c r="E24" s="16">
        <v>0.01</v>
      </c>
      <c r="F24" s="17"/>
      <c r="G24" s="16">
        <v>0.005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0.0561</v>
      </c>
      <c r="V24" s="16"/>
      <c r="W24" s="16"/>
      <c r="X24" s="16"/>
      <c r="Y24" s="16">
        <v>6</v>
      </c>
      <c r="Z24" s="66">
        <v>6</v>
      </c>
      <c r="AA24" s="69"/>
    </row>
    <row r="25" spans="1:27">
      <c r="A25" s="35"/>
      <c r="B25" s="19" t="s">
        <v>103</v>
      </c>
      <c r="C25" s="20"/>
      <c r="D25" s="21"/>
      <c r="E25" s="21">
        <v>0.0033</v>
      </c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0.025</v>
      </c>
      <c r="X25" s="21"/>
      <c r="Y25" s="21"/>
      <c r="Z25" s="68"/>
      <c r="AA25" s="69"/>
    </row>
    <row r="26" spans="1:27">
      <c r="A26" s="35"/>
      <c r="B26" s="29" t="s">
        <v>164</v>
      </c>
      <c r="C26" s="30"/>
      <c r="D26" s="31"/>
      <c r="E26" s="31">
        <v>0.00744</v>
      </c>
      <c r="F26" s="32">
        <v>0.00055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71"/>
      <c r="AA26" s="69"/>
    </row>
    <row r="27" spans="1:27">
      <c r="A27" s="35"/>
      <c r="B27" s="29" t="s">
        <v>168</v>
      </c>
      <c r="C27" s="30"/>
      <c r="D27" s="31"/>
      <c r="E27" s="31"/>
      <c r="F27" s="3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1</v>
      </c>
      <c r="W27" s="31"/>
      <c r="X27" s="31"/>
      <c r="Y27" s="31"/>
      <c r="Z27" s="71"/>
      <c r="AA27" s="69"/>
    </row>
    <row r="28" ht="13.95" spans="1:27">
      <c r="A28" s="38"/>
      <c r="B28" s="24"/>
      <c r="C28" s="25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70"/>
      <c r="AA28" s="72"/>
    </row>
    <row r="29" ht="15.6" spans="1:27">
      <c r="A29" s="46" t="s">
        <v>39</v>
      </c>
      <c r="B29" s="47"/>
      <c r="C29" s="15">
        <f t="shared" ref="C29:I29" si="0">SUM(C9:C28)</f>
        <v>0.1682</v>
      </c>
      <c r="D29" s="16">
        <f t="shared" si="0"/>
        <v>0.02213</v>
      </c>
      <c r="E29" s="16">
        <f t="shared" si="0"/>
        <v>0.04278</v>
      </c>
      <c r="F29" s="16">
        <f t="shared" si="0"/>
        <v>0.0011</v>
      </c>
      <c r="G29" s="16">
        <f t="shared" si="0"/>
        <v>0.005</v>
      </c>
      <c r="H29" s="16">
        <f t="shared" si="0"/>
        <v>0.018</v>
      </c>
      <c r="I29" s="16">
        <f t="shared" si="0"/>
        <v>0.0404</v>
      </c>
      <c r="J29" s="16">
        <f t="shared" ref="J29:X29" si="1">SUM(J9:J28)</f>
        <v>0.0129</v>
      </c>
      <c r="K29" s="16">
        <f t="shared" si="1"/>
        <v>0.0323</v>
      </c>
      <c r="L29" s="16">
        <f t="shared" si="1"/>
        <v>0.05144</v>
      </c>
      <c r="M29" s="16">
        <f t="shared" si="1"/>
        <v>0.0836</v>
      </c>
      <c r="N29" s="16">
        <f t="shared" si="1"/>
        <v>0.0804</v>
      </c>
      <c r="O29" s="16">
        <f t="shared" si="1"/>
        <v>0.075</v>
      </c>
      <c r="P29" s="16">
        <f t="shared" si="1"/>
        <v>0.0244</v>
      </c>
      <c r="Q29" s="16">
        <f t="shared" si="1"/>
        <v>0.0273</v>
      </c>
      <c r="R29" s="16">
        <f t="shared" si="1"/>
        <v>0.00665</v>
      </c>
      <c r="S29" s="16">
        <f t="shared" si="1"/>
        <v>0.0322</v>
      </c>
      <c r="T29" s="16">
        <f t="shared" si="1"/>
        <v>0.02</v>
      </c>
      <c r="U29" s="16">
        <f t="shared" si="1"/>
        <v>0.0561</v>
      </c>
      <c r="V29" s="16">
        <v>1</v>
      </c>
      <c r="W29" s="16">
        <f>SUM(W9:W28)</f>
        <v>0.028</v>
      </c>
      <c r="X29" s="16">
        <f>SUM(X9:X28)</f>
        <v>0.0745</v>
      </c>
      <c r="Y29" s="16">
        <f>SUM(Y9:Y28)</f>
        <v>13</v>
      </c>
      <c r="Z29" s="16">
        <v>6</v>
      </c>
      <c r="AA29" s="121"/>
    </row>
    <row r="30" ht="15.6" hidden="1" spans="1:27">
      <c r="A30" s="48" t="s">
        <v>40</v>
      </c>
      <c r="B30" s="49"/>
      <c r="C30" s="119">
        <f>107*C29</f>
        <v>17.9974</v>
      </c>
      <c r="D30" s="119">
        <f t="shared" ref="D30:X30" si="2">107*D29</f>
        <v>2.36791</v>
      </c>
      <c r="E30" s="119">
        <f t="shared" si="2"/>
        <v>4.57746</v>
      </c>
      <c r="F30" s="119">
        <f t="shared" si="2"/>
        <v>0.1177</v>
      </c>
      <c r="G30" s="119">
        <f t="shared" si="2"/>
        <v>0.535</v>
      </c>
      <c r="H30" s="119">
        <f t="shared" si="2"/>
        <v>1.926</v>
      </c>
      <c r="I30" s="119">
        <f t="shared" si="2"/>
        <v>4.3228</v>
      </c>
      <c r="J30" s="119">
        <f t="shared" si="2"/>
        <v>1.3803</v>
      </c>
      <c r="K30" s="119">
        <f t="shared" si="2"/>
        <v>3.4561</v>
      </c>
      <c r="L30" s="119">
        <f t="shared" si="2"/>
        <v>5.50408</v>
      </c>
      <c r="M30" s="119">
        <f t="shared" si="2"/>
        <v>8.9452</v>
      </c>
      <c r="N30" s="119">
        <f t="shared" si="2"/>
        <v>8.6028</v>
      </c>
      <c r="O30" s="119">
        <f t="shared" si="2"/>
        <v>8.025</v>
      </c>
      <c r="P30" s="119">
        <f t="shared" si="2"/>
        <v>2.6108</v>
      </c>
      <c r="Q30" s="119">
        <f t="shared" si="2"/>
        <v>2.9211</v>
      </c>
      <c r="R30" s="119">
        <f t="shared" si="2"/>
        <v>0.71155</v>
      </c>
      <c r="S30" s="119">
        <f t="shared" si="2"/>
        <v>3.4454</v>
      </c>
      <c r="T30" s="119">
        <f t="shared" si="2"/>
        <v>2.14</v>
      </c>
      <c r="U30" s="119">
        <f t="shared" si="2"/>
        <v>6.0027</v>
      </c>
      <c r="V30" s="119">
        <v>108</v>
      </c>
      <c r="W30" s="119">
        <f>107*W29</f>
        <v>2.996</v>
      </c>
      <c r="X30" s="119">
        <f>107*X29</f>
        <v>7.9715</v>
      </c>
      <c r="Y30" s="119">
        <v>13</v>
      </c>
      <c r="Z30" s="119">
        <v>6</v>
      </c>
      <c r="AA30" s="75"/>
    </row>
    <row r="31" ht="15.6" spans="1:27">
      <c r="A31" s="48" t="s">
        <v>40</v>
      </c>
      <c r="B31" s="49"/>
      <c r="C31" s="50">
        <f t="shared" ref="C31:I31" si="3">ROUND(C30,2)</f>
        <v>18</v>
      </c>
      <c r="D31" s="50">
        <f t="shared" si="3"/>
        <v>2.37</v>
      </c>
      <c r="E31" s="50">
        <f t="shared" si="3"/>
        <v>4.58</v>
      </c>
      <c r="F31" s="50">
        <f t="shared" si="3"/>
        <v>0.12</v>
      </c>
      <c r="G31" s="50">
        <f t="shared" si="3"/>
        <v>0.54</v>
      </c>
      <c r="H31" s="50">
        <f t="shared" si="3"/>
        <v>1.93</v>
      </c>
      <c r="I31" s="50">
        <f t="shared" si="3"/>
        <v>4.32</v>
      </c>
      <c r="J31" s="50">
        <f t="shared" ref="J31:W31" si="4">ROUND(J30,2)</f>
        <v>1.38</v>
      </c>
      <c r="K31" s="50">
        <f t="shared" si="4"/>
        <v>3.46</v>
      </c>
      <c r="L31" s="50">
        <f t="shared" si="4"/>
        <v>5.5</v>
      </c>
      <c r="M31" s="50">
        <f t="shared" si="4"/>
        <v>8.95</v>
      </c>
      <c r="N31" s="50">
        <f t="shared" si="4"/>
        <v>8.6</v>
      </c>
      <c r="O31" s="50">
        <f t="shared" si="4"/>
        <v>8.03</v>
      </c>
      <c r="P31" s="50">
        <f t="shared" si="4"/>
        <v>2.61</v>
      </c>
      <c r="Q31" s="50">
        <f t="shared" si="4"/>
        <v>2.92</v>
      </c>
      <c r="R31" s="50">
        <f t="shared" si="4"/>
        <v>0.71</v>
      </c>
      <c r="S31" s="50">
        <f t="shared" si="4"/>
        <v>3.45</v>
      </c>
      <c r="T31" s="50">
        <f t="shared" si="4"/>
        <v>2.14</v>
      </c>
      <c r="U31" s="50">
        <f t="shared" si="4"/>
        <v>6</v>
      </c>
      <c r="V31" s="50">
        <v>108</v>
      </c>
      <c r="W31" s="50">
        <f>ROUND(W30,2)</f>
        <v>3</v>
      </c>
      <c r="X31" s="50">
        <f>ROUND(X30,2)</f>
        <v>7.97</v>
      </c>
      <c r="Y31" s="50">
        <v>13</v>
      </c>
      <c r="Z31" s="50">
        <v>6</v>
      </c>
      <c r="AA31" s="75"/>
    </row>
    <row r="32" ht="15.6" spans="1:27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1850</v>
      </c>
      <c r="G32" s="52">
        <v>160</v>
      </c>
      <c r="H32" s="52">
        <v>185</v>
      </c>
      <c r="I32" s="52">
        <v>88</v>
      </c>
      <c r="J32" s="52">
        <v>95</v>
      </c>
      <c r="K32" s="51">
        <v>62.37</v>
      </c>
      <c r="L32" s="51">
        <v>39.5</v>
      </c>
      <c r="M32" s="52">
        <v>90</v>
      </c>
      <c r="N32" s="52">
        <v>240</v>
      </c>
      <c r="O32" s="52">
        <v>35</v>
      </c>
      <c r="P32" s="52">
        <v>52</v>
      </c>
      <c r="Q32" s="61">
        <v>62</v>
      </c>
      <c r="R32" s="52">
        <v>200</v>
      </c>
      <c r="S32" s="52">
        <v>300</v>
      </c>
      <c r="T32" s="61">
        <v>250</v>
      </c>
      <c r="U32" s="52">
        <v>275</v>
      </c>
      <c r="V32" s="52">
        <v>13.28</v>
      </c>
      <c r="W32" s="52">
        <v>367</v>
      </c>
      <c r="X32" s="52">
        <v>35</v>
      </c>
      <c r="Y32" s="61">
        <v>8</v>
      </c>
      <c r="Z32" s="74">
        <v>2.7</v>
      </c>
      <c r="AA32" s="19"/>
    </row>
    <row r="33" ht="16.35" spans="1:27">
      <c r="A33" s="53" t="s">
        <v>42</v>
      </c>
      <c r="B33" s="54"/>
      <c r="C33" s="55">
        <f t="shared" ref="C33:Z33" si="5">C32*C31</f>
        <v>1296</v>
      </c>
      <c r="D33" s="55">
        <f t="shared" si="5"/>
        <v>1659</v>
      </c>
      <c r="E33" s="55">
        <f t="shared" si="5"/>
        <v>320.6</v>
      </c>
      <c r="F33" s="55">
        <f t="shared" si="5"/>
        <v>222</v>
      </c>
      <c r="G33" s="55">
        <f t="shared" si="5"/>
        <v>86.4</v>
      </c>
      <c r="H33" s="55">
        <f t="shared" si="5"/>
        <v>357.05</v>
      </c>
      <c r="I33" s="55">
        <f t="shared" si="5"/>
        <v>380.16</v>
      </c>
      <c r="J33" s="55">
        <f t="shared" si="5"/>
        <v>131.1</v>
      </c>
      <c r="K33" s="55">
        <f t="shared" si="5"/>
        <v>215.8002</v>
      </c>
      <c r="L33" s="55">
        <f t="shared" si="5"/>
        <v>217.25</v>
      </c>
      <c r="M33" s="55">
        <f t="shared" si="5"/>
        <v>805.5</v>
      </c>
      <c r="N33" s="55">
        <f t="shared" si="5"/>
        <v>2064</v>
      </c>
      <c r="O33" s="55">
        <f t="shared" si="5"/>
        <v>281.05</v>
      </c>
      <c r="P33" s="55">
        <f t="shared" si="5"/>
        <v>135.72</v>
      </c>
      <c r="Q33" s="55">
        <f t="shared" si="5"/>
        <v>181.04</v>
      </c>
      <c r="R33" s="55">
        <f t="shared" si="5"/>
        <v>142</v>
      </c>
      <c r="S33" s="55">
        <f t="shared" si="5"/>
        <v>1035</v>
      </c>
      <c r="T33" s="55">
        <f t="shared" si="5"/>
        <v>535</v>
      </c>
      <c r="U33" s="55">
        <f t="shared" si="5"/>
        <v>1650</v>
      </c>
      <c r="V33" s="55">
        <f t="shared" si="5"/>
        <v>1434.24</v>
      </c>
      <c r="W33" s="55">
        <f t="shared" si="5"/>
        <v>1101</v>
      </c>
      <c r="X33" s="55">
        <f t="shared" si="5"/>
        <v>278.95</v>
      </c>
      <c r="Y33" s="55">
        <f t="shared" si="5"/>
        <v>104</v>
      </c>
      <c r="Z33" s="55">
        <f t="shared" si="5"/>
        <v>16.2</v>
      </c>
      <c r="AA33" s="76">
        <f>SUM(C33:Z33)</f>
        <v>14649.0602</v>
      </c>
    </row>
    <row r="34" ht="15.6" spans="1:27">
      <c r="A34" s="56"/>
      <c r="B34" s="5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57">
        <f>AA33/AA2</f>
        <v>136.907104672897</v>
      </c>
    </row>
    <row r="35" customFormat="1" ht="27" customHeight="1" spans="2:19">
      <c r="B35" s="60" t="s">
        <v>43</v>
      </c>
      <c r="R35" s="57"/>
      <c r="S35" s="59"/>
    </row>
    <row r="36" customFormat="1" ht="27" customHeight="1" spans="2:19">
      <c r="B36" s="60" t="s">
        <v>44</v>
      </c>
      <c r="R36" s="57"/>
      <c r="S36" s="59"/>
    </row>
    <row r="37" customFormat="1" ht="27" customHeight="1" spans="2:2">
      <c r="B37" s="60" t="s">
        <v>45</v>
      </c>
    </row>
  </sheetData>
  <mergeCells count="39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7"/>
  <sheetViews>
    <sheetView workbookViewId="0">
      <pane ySplit="7" topLeftCell="A17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6.1111111111111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8" width="6" customWidth="1"/>
    <col min="9" max="9" width="6.33333333333333" customWidth="1"/>
    <col min="10" max="10" width="7" customWidth="1"/>
    <col min="11" max="11" width="6.33333333333333" customWidth="1"/>
    <col min="12" max="12" width="6.22222222222222" customWidth="1"/>
    <col min="13" max="13" width="6.33333333333333" customWidth="1"/>
    <col min="14" max="14" width="6.44444444444444" customWidth="1"/>
    <col min="15" max="15" width="6.77777777777778" customWidth="1"/>
    <col min="16" max="16" width="6.33333333333333" customWidth="1"/>
    <col min="17" max="17" width="6" customWidth="1"/>
    <col min="18" max="18" width="6.22222222222222" customWidth="1"/>
    <col min="19" max="20" width="7.22222222222222" customWidth="1"/>
    <col min="21" max="21" width="6.44444444444444" customWidth="1"/>
    <col min="22" max="22" width="6.66666666666667" customWidth="1"/>
    <col min="23" max="23" width="6.44444444444444" customWidth="1"/>
    <col min="24" max="25" width="6.11111111111111" customWidth="1"/>
    <col min="26" max="26" width="6.22222222222222" customWidth="1"/>
    <col min="27" max="27" width="5.44444444444444" customWidth="1"/>
    <col min="28" max="28" width="8.77777777777778" customWidth="1"/>
  </cols>
  <sheetData>
    <row r="1" s="1" customFormat="1" ht="43" customHeight="1" spans="1:1">
      <c r="A1" s="1" t="s">
        <v>0</v>
      </c>
    </row>
    <row r="2" customHeight="1" spans="1:28">
      <c r="A2" s="77"/>
      <c r="B2" s="78" t="s">
        <v>169</v>
      </c>
      <c r="C2" s="79" t="s">
        <v>2</v>
      </c>
      <c r="D2" s="4" t="s">
        <v>3</v>
      </c>
      <c r="E2" s="4" t="s">
        <v>5</v>
      </c>
      <c r="F2" s="4" t="s">
        <v>63</v>
      </c>
      <c r="G2" s="4" t="s">
        <v>64</v>
      </c>
      <c r="H2" s="4" t="s">
        <v>66</v>
      </c>
      <c r="I2" s="4" t="s">
        <v>69</v>
      </c>
      <c r="J2" s="4" t="s">
        <v>7</v>
      </c>
      <c r="K2" s="4" t="s">
        <v>9</v>
      </c>
      <c r="L2" s="4" t="s">
        <v>10</v>
      </c>
      <c r="M2" s="4" t="s">
        <v>11</v>
      </c>
      <c r="N2" s="4" t="s">
        <v>6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49</v>
      </c>
      <c r="T2" s="4" t="s">
        <v>67</v>
      </c>
      <c r="U2" s="4" t="s">
        <v>105</v>
      </c>
      <c r="V2" s="4" t="s">
        <v>170</v>
      </c>
      <c r="W2" s="4" t="s">
        <v>113</v>
      </c>
      <c r="X2" s="4" t="s">
        <v>19</v>
      </c>
      <c r="Y2" s="4" t="s">
        <v>52</v>
      </c>
      <c r="Z2" s="4" t="s">
        <v>68</v>
      </c>
      <c r="AA2" s="4" t="s">
        <v>53</v>
      </c>
      <c r="AB2" s="105">
        <v>97</v>
      </c>
    </row>
    <row r="3" spans="1:28">
      <c r="A3" s="80"/>
      <c r="B3" s="81"/>
      <c r="C3" s="8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06"/>
    </row>
    <row r="4" spans="1:28">
      <c r="A4" s="80"/>
      <c r="B4" s="81"/>
      <c r="C4" s="8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06"/>
    </row>
    <row r="5" ht="12" customHeight="1" spans="1:28">
      <c r="A5" s="80"/>
      <c r="B5" s="81"/>
      <c r="C5" s="8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06"/>
    </row>
    <row r="6" spans="1:28">
      <c r="A6" s="80"/>
      <c r="B6" s="81"/>
      <c r="C6" s="8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6"/>
    </row>
    <row r="7" ht="28" customHeight="1" spans="1:28">
      <c r="A7" s="83"/>
      <c r="B7" s="84"/>
      <c r="C7" s="8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7"/>
    </row>
    <row r="8" ht="15" customHeight="1" spans="1:28">
      <c r="A8" s="86"/>
      <c r="B8" s="65"/>
      <c r="C8" s="87">
        <v>1</v>
      </c>
      <c r="D8" s="88">
        <v>2</v>
      </c>
      <c r="E8" s="87">
        <v>3</v>
      </c>
      <c r="F8" s="87">
        <v>4</v>
      </c>
      <c r="G8" s="87">
        <v>5</v>
      </c>
      <c r="H8" s="88">
        <v>6</v>
      </c>
      <c r="I8" s="87">
        <v>7</v>
      </c>
      <c r="J8" s="87">
        <v>8</v>
      </c>
      <c r="K8" s="87">
        <v>9</v>
      </c>
      <c r="L8" s="88">
        <v>10</v>
      </c>
      <c r="M8" s="87">
        <v>11</v>
      </c>
      <c r="N8" s="87">
        <v>12</v>
      </c>
      <c r="O8" s="87">
        <v>13</v>
      </c>
      <c r="P8" s="88">
        <v>14</v>
      </c>
      <c r="Q8" s="87">
        <v>15</v>
      </c>
      <c r="R8" s="87">
        <v>16</v>
      </c>
      <c r="S8" s="87">
        <v>17</v>
      </c>
      <c r="T8" s="88">
        <v>18</v>
      </c>
      <c r="U8" s="87">
        <v>19</v>
      </c>
      <c r="V8" s="87">
        <v>20</v>
      </c>
      <c r="W8" s="87">
        <v>21</v>
      </c>
      <c r="X8" s="88">
        <v>22</v>
      </c>
      <c r="Y8" s="87">
        <v>23</v>
      </c>
      <c r="Z8" s="87">
        <v>24</v>
      </c>
      <c r="AA8" s="87">
        <v>25</v>
      </c>
      <c r="AB8" s="108" t="s">
        <v>24</v>
      </c>
    </row>
    <row r="9" spans="1:28">
      <c r="A9" s="89" t="s">
        <v>25</v>
      </c>
      <c r="B9" s="14" t="s">
        <v>151</v>
      </c>
      <c r="C9" s="15">
        <v>0.1649</v>
      </c>
      <c r="D9" s="16"/>
      <c r="E9" s="16">
        <v>0.0067</v>
      </c>
      <c r="F9" s="16">
        <v>0.0278</v>
      </c>
      <c r="G9" s="16"/>
      <c r="H9" s="16"/>
      <c r="I9" s="16"/>
      <c r="J9" s="101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01"/>
      <c r="AA9" s="109"/>
      <c r="AB9" s="67" t="s">
        <v>131</v>
      </c>
    </row>
    <row r="10" spans="1:28">
      <c r="A10" s="90"/>
      <c r="B10" s="19" t="s">
        <v>56</v>
      </c>
      <c r="C10" s="20"/>
      <c r="D10" s="21"/>
      <c r="E10" s="21">
        <v>0.00784</v>
      </c>
      <c r="F10" s="21"/>
      <c r="G10" s="21"/>
      <c r="H10" s="21"/>
      <c r="I10" s="21"/>
      <c r="J10" s="102">
        <v>0.0006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02"/>
      <c r="AA10" s="110"/>
      <c r="AB10" s="69"/>
    </row>
    <row r="11" spans="1:28">
      <c r="A11" s="90"/>
      <c r="B11" s="91" t="s">
        <v>57</v>
      </c>
      <c r="C11" s="20"/>
      <c r="D11" s="21">
        <v>0.0114</v>
      </c>
      <c r="E11" s="21"/>
      <c r="F11" s="21"/>
      <c r="G11" s="21"/>
      <c r="H11" s="21"/>
      <c r="I11" s="21"/>
      <c r="J11" s="102"/>
      <c r="K11" s="21">
        <v>0.0414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02"/>
      <c r="AA11" s="110"/>
      <c r="AB11" s="69"/>
    </row>
    <row r="12" spans="1:28">
      <c r="A12" s="90"/>
      <c r="B12" s="19"/>
      <c r="C12" s="20"/>
      <c r="D12" s="21"/>
      <c r="E12" s="21"/>
      <c r="F12" s="21"/>
      <c r="G12" s="21"/>
      <c r="H12" s="21"/>
      <c r="I12" s="21"/>
      <c r="J12" s="10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02"/>
      <c r="AA12" s="110"/>
      <c r="AB12" s="69"/>
    </row>
    <row r="13" spans="1:28">
      <c r="A13" s="92"/>
      <c r="B13" s="24"/>
      <c r="C13" s="25"/>
      <c r="D13" s="26"/>
      <c r="E13" s="26"/>
      <c r="F13" s="26"/>
      <c r="G13" s="26"/>
      <c r="H13" s="26"/>
      <c r="I13" s="26"/>
      <c r="J13" s="103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03"/>
      <c r="AA13" s="111"/>
      <c r="AB13" s="69"/>
    </row>
    <row r="14" spans="1:28">
      <c r="A14" s="89" t="s">
        <v>30</v>
      </c>
      <c r="B14" s="14" t="s">
        <v>118</v>
      </c>
      <c r="C14" s="15"/>
      <c r="D14" s="16"/>
      <c r="E14" s="16"/>
      <c r="F14" s="16"/>
      <c r="G14" s="16"/>
      <c r="H14" s="16"/>
      <c r="I14" s="16"/>
      <c r="J14" s="10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0.027</v>
      </c>
      <c r="W14" s="16">
        <v>0.027</v>
      </c>
      <c r="X14" s="16"/>
      <c r="Y14" s="16"/>
      <c r="Z14" s="101"/>
      <c r="AA14" s="109"/>
      <c r="AB14" s="69"/>
    </row>
    <row r="15" spans="1:28">
      <c r="A15" s="90"/>
      <c r="B15" s="19" t="s">
        <v>56</v>
      </c>
      <c r="C15" s="20"/>
      <c r="D15" s="21"/>
      <c r="E15" s="21">
        <v>0.0044</v>
      </c>
      <c r="F15" s="21"/>
      <c r="G15" s="21"/>
      <c r="H15" s="21"/>
      <c r="I15" s="21"/>
      <c r="J15" s="102">
        <v>0.0003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02"/>
      <c r="AA15" s="110"/>
      <c r="AB15" s="69"/>
    </row>
    <row r="16" spans="1:28">
      <c r="A16" s="90"/>
      <c r="B16" s="19"/>
      <c r="C16" s="20"/>
      <c r="D16" s="21"/>
      <c r="E16" s="21"/>
      <c r="F16" s="21"/>
      <c r="G16" s="21"/>
      <c r="H16" s="21"/>
      <c r="I16" s="21"/>
      <c r="J16" s="10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02"/>
      <c r="AA16" s="110"/>
      <c r="AB16" s="69"/>
    </row>
    <row r="17" spans="1:28">
      <c r="A17" s="92"/>
      <c r="B17" s="24"/>
      <c r="C17" s="30"/>
      <c r="D17" s="31"/>
      <c r="E17" s="31"/>
      <c r="F17" s="31"/>
      <c r="G17" s="31"/>
      <c r="H17" s="31"/>
      <c r="I17" s="31"/>
      <c r="J17" s="104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104"/>
      <c r="AA17" s="112"/>
      <c r="AB17" s="69"/>
    </row>
    <row r="18" ht="28" customHeight="1" spans="1:28">
      <c r="A18" s="93" t="s">
        <v>31</v>
      </c>
      <c r="B18" s="94" t="s">
        <v>171</v>
      </c>
      <c r="C18" s="15"/>
      <c r="D18" s="16"/>
      <c r="E18" s="16"/>
      <c r="F18" s="16"/>
      <c r="G18" s="16">
        <v>0.005</v>
      </c>
      <c r="H18" s="16"/>
      <c r="I18" s="16">
        <v>0.0293</v>
      </c>
      <c r="J18" s="101"/>
      <c r="K18" s="16"/>
      <c r="L18" s="16"/>
      <c r="M18" s="16"/>
      <c r="N18" s="16"/>
      <c r="O18" s="16">
        <v>0.0787</v>
      </c>
      <c r="P18" s="16">
        <v>0.0109</v>
      </c>
      <c r="Q18" s="16">
        <v>0.0124</v>
      </c>
      <c r="R18" s="16">
        <v>0.00244</v>
      </c>
      <c r="S18" s="16">
        <v>0.0799</v>
      </c>
      <c r="T18" s="16"/>
      <c r="U18" s="16"/>
      <c r="V18" s="16"/>
      <c r="W18" s="16"/>
      <c r="X18" s="16">
        <v>0.0063</v>
      </c>
      <c r="Y18" s="16"/>
      <c r="Z18" s="101"/>
      <c r="AA18" s="109"/>
      <c r="AB18" s="69"/>
    </row>
    <row r="19" ht="26" customHeight="1" spans="1:28">
      <c r="A19" s="95"/>
      <c r="B19" s="96" t="s">
        <v>123</v>
      </c>
      <c r="C19" s="20"/>
      <c r="D19" s="21"/>
      <c r="E19" s="21"/>
      <c r="F19" s="21"/>
      <c r="G19" s="21"/>
      <c r="H19" s="21"/>
      <c r="I19" s="21"/>
      <c r="J19" s="102"/>
      <c r="K19" s="21">
        <v>0.0124</v>
      </c>
      <c r="L19" s="21"/>
      <c r="M19" s="21"/>
      <c r="N19" s="21"/>
      <c r="O19" s="21"/>
      <c r="P19" s="21">
        <v>0.0103</v>
      </c>
      <c r="Q19" s="21">
        <v>0.02033</v>
      </c>
      <c r="R19" s="21">
        <v>0.004</v>
      </c>
      <c r="S19" s="21"/>
      <c r="T19" s="21">
        <v>0.0603</v>
      </c>
      <c r="U19" s="21"/>
      <c r="V19" s="21"/>
      <c r="W19" s="21"/>
      <c r="X19" s="21">
        <v>0.003</v>
      </c>
      <c r="Y19" s="21"/>
      <c r="Z19" s="102">
        <v>4</v>
      </c>
      <c r="AA19" s="110"/>
      <c r="AB19" s="69"/>
    </row>
    <row r="20" ht="17" customHeight="1" spans="1:28">
      <c r="A20" s="95"/>
      <c r="B20" s="96" t="s">
        <v>34</v>
      </c>
      <c r="C20" s="20"/>
      <c r="D20" s="21">
        <v>0.007</v>
      </c>
      <c r="E20" s="21"/>
      <c r="F20" s="21"/>
      <c r="G20" s="21"/>
      <c r="H20" s="21"/>
      <c r="I20" s="21"/>
      <c r="J20" s="102"/>
      <c r="K20" s="21"/>
      <c r="L20" s="21"/>
      <c r="M20" s="21"/>
      <c r="N20" s="21">
        <v>0.0436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102"/>
      <c r="AA20" s="110"/>
      <c r="AB20" s="69"/>
    </row>
    <row r="21" spans="1:28">
      <c r="A21" s="95"/>
      <c r="B21" s="96" t="s">
        <v>76</v>
      </c>
      <c r="C21" s="20"/>
      <c r="D21" s="21"/>
      <c r="E21" s="21">
        <v>0.00833</v>
      </c>
      <c r="F21" s="21"/>
      <c r="G21" s="21"/>
      <c r="H21" s="21"/>
      <c r="I21" s="21"/>
      <c r="J21" s="102"/>
      <c r="K21" s="21"/>
      <c r="L21" s="21"/>
      <c r="M21" s="21">
        <v>0.02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02"/>
      <c r="AA21" s="110"/>
      <c r="AB21" s="69"/>
    </row>
    <row r="22" spans="1:28">
      <c r="A22" s="95"/>
      <c r="B22" s="91" t="s">
        <v>36</v>
      </c>
      <c r="C22" s="20"/>
      <c r="D22" s="21"/>
      <c r="E22" s="21"/>
      <c r="F22" s="21"/>
      <c r="G22" s="21"/>
      <c r="H22" s="21"/>
      <c r="I22" s="21"/>
      <c r="J22" s="102"/>
      <c r="K22" s="21"/>
      <c r="L22" s="21">
        <v>0.0524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102"/>
      <c r="AA22" s="110"/>
      <c r="AB22" s="69"/>
    </row>
    <row r="23" spans="1:28">
      <c r="A23" s="97"/>
      <c r="B23" s="98"/>
      <c r="C23" s="25"/>
      <c r="D23" s="26"/>
      <c r="E23" s="26"/>
      <c r="F23" s="26"/>
      <c r="G23" s="26"/>
      <c r="H23" s="26"/>
      <c r="I23" s="26"/>
      <c r="J23" s="103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03"/>
      <c r="AA23" s="111"/>
      <c r="AB23" s="69"/>
    </row>
    <row r="24" spans="1:28">
      <c r="A24" s="93" t="s">
        <v>37</v>
      </c>
      <c r="B24" s="14" t="s">
        <v>110</v>
      </c>
      <c r="C24" s="15"/>
      <c r="D24" s="16">
        <v>0.0044</v>
      </c>
      <c r="E24" s="16">
        <v>0.0044</v>
      </c>
      <c r="F24" s="16"/>
      <c r="G24" s="16"/>
      <c r="H24" s="16">
        <v>0.033</v>
      </c>
      <c r="I24" s="16"/>
      <c r="J24" s="10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0.0093</v>
      </c>
      <c r="V24" s="16"/>
      <c r="W24" s="16"/>
      <c r="X24" s="16"/>
      <c r="Y24" s="16"/>
      <c r="Z24" s="101">
        <v>12</v>
      </c>
      <c r="AA24" s="109"/>
      <c r="AB24" s="69"/>
    </row>
    <row r="25" spans="1:28">
      <c r="A25" s="95"/>
      <c r="B25" s="19" t="s">
        <v>56</v>
      </c>
      <c r="C25" s="20"/>
      <c r="D25" s="21"/>
      <c r="E25" s="21">
        <v>0.0073</v>
      </c>
      <c r="F25" s="21"/>
      <c r="G25" s="21"/>
      <c r="H25" s="21"/>
      <c r="I25" s="21"/>
      <c r="J25" s="102">
        <v>0.0006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102"/>
      <c r="AA25" s="110"/>
      <c r="AB25" s="69"/>
    </row>
    <row r="26" spans="1:28">
      <c r="A26" s="95"/>
      <c r="B26" s="19"/>
      <c r="C26" s="20"/>
      <c r="D26" s="21"/>
      <c r="E26" s="21"/>
      <c r="F26" s="21"/>
      <c r="G26" s="21"/>
      <c r="H26" s="21"/>
      <c r="I26" s="21"/>
      <c r="J26" s="10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102"/>
      <c r="AA26" s="110"/>
      <c r="AB26" s="69"/>
    </row>
    <row r="27" spans="1:28">
      <c r="A27" s="95"/>
      <c r="B27" s="29"/>
      <c r="C27" s="30"/>
      <c r="D27" s="31"/>
      <c r="E27" s="31"/>
      <c r="F27" s="31"/>
      <c r="G27" s="31"/>
      <c r="H27" s="31"/>
      <c r="I27" s="31"/>
      <c r="J27" s="104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104"/>
      <c r="AA27" s="112"/>
      <c r="AB27" s="69"/>
    </row>
    <row r="28" ht="13.95" spans="1:28">
      <c r="A28" s="97"/>
      <c r="B28" s="24"/>
      <c r="C28" s="25"/>
      <c r="D28" s="26"/>
      <c r="E28" s="26"/>
      <c r="F28" s="26"/>
      <c r="G28" s="26"/>
      <c r="H28" s="26"/>
      <c r="I28" s="26"/>
      <c r="J28" s="10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0.38</v>
      </c>
      <c r="Z28" s="103"/>
      <c r="AA28" s="111">
        <v>1</v>
      </c>
      <c r="AB28" s="69"/>
    </row>
    <row r="29" ht="16.35" spans="1:28">
      <c r="A29" s="46" t="s">
        <v>39</v>
      </c>
      <c r="B29" s="47"/>
      <c r="C29" s="15">
        <f t="shared" ref="C29:H29" si="0">SUM(C9:C28)</f>
        <v>0.1649</v>
      </c>
      <c r="D29" s="16">
        <f t="shared" si="0"/>
        <v>0.0228</v>
      </c>
      <c r="E29" s="16">
        <f t="shared" si="0"/>
        <v>0.03897</v>
      </c>
      <c r="F29" s="16">
        <f t="shared" si="0"/>
        <v>0.0278</v>
      </c>
      <c r="G29" s="16">
        <f t="shared" si="0"/>
        <v>0.005</v>
      </c>
      <c r="H29" s="16">
        <f t="shared" si="0"/>
        <v>0.033</v>
      </c>
      <c r="I29" s="16">
        <f t="shared" ref="I29:X29" si="1">SUM(I9:I28)</f>
        <v>0.0293</v>
      </c>
      <c r="J29" s="101">
        <f t="shared" si="1"/>
        <v>0.0015</v>
      </c>
      <c r="K29" s="16">
        <f t="shared" si="1"/>
        <v>0.0538</v>
      </c>
      <c r="L29" s="16">
        <f t="shared" si="1"/>
        <v>0.0524</v>
      </c>
      <c r="M29" s="16">
        <f t="shared" si="1"/>
        <v>0.02</v>
      </c>
      <c r="N29" s="16">
        <f t="shared" si="1"/>
        <v>0.0436</v>
      </c>
      <c r="O29" s="16">
        <f t="shared" si="1"/>
        <v>0.0787</v>
      </c>
      <c r="P29" s="16">
        <f t="shared" si="1"/>
        <v>0.0212</v>
      </c>
      <c r="Q29" s="16">
        <f t="shared" si="1"/>
        <v>0.03273</v>
      </c>
      <c r="R29" s="16">
        <f t="shared" si="1"/>
        <v>0.00644</v>
      </c>
      <c r="S29" s="16">
        <f t="shared" si="1"/>
        <v>0.0799</v>
      </c>
      <c r="T29" s="16">
        <f t="shared" si="1"/>
        <v>0.0603</v>
      </c>
      <c r="U29" s="16">
        <f t="shared" si="1"/>
        <v>0.0093</v>
      </c>
      <c r="V29" s="16">
        <f t="shared" si="1"/>
        <v>0.027</v>
      </c>
      <c r="W29" s="16">
        <v>0.027</v>
      </c>
      <c r="X29" s="16">
        <f>SUM(X9:X28)</f>
        <v>0.0093</v>
      </c>
      <c r="Y29" s="16">
        <f>SUM(Y9:Y28)</f>
        <v>0.38</v>
      </c>
      <c r="Z29" s="16">
        <f>SUM(Z9:Z28)</f>
        <v>16</v>
      </c>
      <c r="AA29" s="16">
        <v>1</v>
      </c>
      <c r="AB29" s="72"/>
    </row>
    <row r="30" ht="15.6" hidden="1" spans="1:28">
      <c r="A30" s="48" t="s">
        <v>40</v>
      </c>
      <c r="B30" s="49"/>
      <c r="C30" s="99">
        <f t="shared" ref="C30:H30" si="2">97*C29</f>
        <v>15.9953</v>
      </c>
      <c r="D30" s="99">
        <f t="shared" si="2"/>
        <v>2.2116</v>
      </c>
      <c r="E30" s="99">
        <f t="shared" si="2"/>
        <v>3.78009</v>
      </c>
      <c r="F30" s="99">
        <f t="shared" si="2"/>
        <v>2.6966</v>
      </c>
      <c r="G30" s="99">
        <f t="shared" si="2"/>
        <v>0.485</v>
      </c>
      <c r="H30" s="99">
        <f t="shared" si="2"/>
        <v>3.201</v>
      </c>
      <c r="I30" s="99">
        <f t="shared" ref="I30:Y30" si="3">97*I29</f>
        <v>2.8421</v>
      </c>
      <c r="J30" s="99">
        <f t="shared" si="3"/>
        <v>0.1455</v>
      </c>
      <c r="K30" s="99">
        <f t="shared" si="3"/>
        <v>5.2186</v>
      </c>
      <c r="L30" s="99">
        <f t="shared" si="3"/>
        <v>5.0828</v>
      </c>
      <c r="M30" s="99">
        <f t="shared" si="3"/>
        <v>1.94</v>
      </c>
      <c r="N30" s="99">
        <f t="shared" si="3"/>
        <v>4.2292</v>
      </c>
      <c r="O30" s="99">
        <f t="shared" si="3"/>
        <v>7.6339</v>
      </c>
      <c r="P30" s="99">
        <f t="shared" si="3"/>
        <v>2.0564</v>
      </c>
      <c r="Q30" s="99">
        <f t="shared" si="3"/>
        <v>3.17481</v>
      </c>
      <c r="R30" s="99">
        <f t="shared" si="3"/>
        <v>0.62468</v>
      </c>
      <c r="S30" s="99">
        <f t="shared" si="3"/>
        <v>7.7503</v>
      </c>
      <c r="T30" s="99">
        <f t="shared" si="3"/>
        <v>5.8491</v>
      </c>
      <c r="U30" s="99">
        <f t="shared" si="3"/>
        <v>0.9021</v>
      </c>
      <c r="V30" s="99">
        <v>8</v>
      </c>
      <c r="W30" s="99">
        <v>0.89</v>
      </c>
      <c r="X30" s="99">
        <f>97*X29</f>
        <v>0.9021</v>
      </c>
      <c r="Y30" s="99">
        <v>0.38</v>
      </c>
      <c r="Z30" s="99">
        <v>16</v>
      </c>
      <c r="AA30" s="99">
        <v>1</v>
      </c>
      <c r="AB30" s="113"/>
    </row>
    <row r="31" ht="15.6" spans="1:28">
      <c r="A31" s="48" t="s">
        <v>40</v>
      </c>
      <c r="B31" s="49"/>
      <c r="C31" s="50">
        <f t="shared" ref="C31:H31" si="4">ROUND(C30,2)</f>
        <v>16</v>
      </c>
      <c r="D31" s="52">
        <f t="shared" si="4"/>
        <v>2.21</v>
      </c>
      <c r="E31" s="52">
        <f t="shared" si="4"/>
        <v>3.78</v>
      </c>
      <c r="F31" s="52">
        <f t="shared" si="4"/>
        <v>2.7</v>
      </c>
      <c r="G31" s="52">
        <f t="shared" si="4"/>
        <v>0.49</v>
      </c>
      <c r="H31" s="52">
        <f t="shared" si="4"/>
        <v>3.2</v>
      </c>
      <c r="I31" s="52">
        <v>3</v>
      </c>
      <c r="J31" s="52">
        <f t="shared" ref="I31:W31" si="5">ROUND(J30,2)</f>
        <v>0.15</v>
      </c>
      <c r="K31" s="52">
        <f t="shared" si="5"/>
        <v>5.22</v>
      </c>
      <c r="L31" s="52">
        <f t="shared" si="5"/>
        <v>5.08</v>
      </c>
      <c r="M31" s="52">
        <f t="shared" si="5"/>
        <v>1.94</v>
      </c>
      <c r="N31" s="52">
        <f t="shared" si="5"/>
        <v>4.23</v>
      </c>
      <c r="O31" s="61">
        <f t="shared" si="5"/>
        <v>7.63</v>
      </c>
      <c r="P31" s="61">
        <f t="shared" si="5"/>
        <v>2.06</v>
      </c>
      <c r="Q31" s="61">
        <f t="shared" si="5"/>
        <v>3.17</v>
      </c>
      <c r="R31" s="61">
        <f t="shared" si="5"/>
        <v>0.62</v>
      </c>
      <c r="S31" s="61">
        <f t="shared" si="5"/>
        <v>7.75</v>
      </c>
      <c r="T31" s="61">
        <f t="shared" si="5"/>
        <v>5.85</v>
      </c>
      <c r="U31" s="61">
        <f t="shared" si="5"/>
        <v>0.9</v>
      </c>
      <c r="V31" s="61">
        <f t="shared" si="5"/>
        <v>8</v>
      </c>
      <c r="W31" s="61">
        <v>0.89</v>
      </c>
      <c r="X31" s="61">
        <f>ROUND(X30,2)</f>
        <v>0.9</v>
      </c>
      <c r="Y31" s="61">
        <v>0.38</v>
      </c>
      <c r="Z31" s="61">
        <v>16</v>
      </c>
      <c r="AA31" s="61">
        <v>1</v>
      </c>
      <c r="AB31" s="75"/>
    </row>
    <row r="32" ht="15.6" spans="1:28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88</v>
      </c>
      <c r="G32" s="51">
        <v>44</v>
      </c>
      <c r="H32" s="51">
        <v>133.33</v>
      </c>
      <c r="I32" s="52">
        <v>258</v>
      </c>
      <c r="J32" s="51">
        <v>1850</v>
      </c>
      <c r="K32" s="51">
        <v>62.37</v>
      </c>
      <c r="L32" s="51">
        <v>39.5</v>
      </c>
      <c r="M32" s="61">
        <v>250</v>
      </c>
      <c r="N32" s="52">
        <v>135</v>
      </c>
      <c r="O32" s="52">
        <v>35</v>
      </c>
      <c r="P32" s="52">
        <v>52</v>
      </c>
      <c r="Q32" s="61">
        <v>62</v>
      </c>
      <c r="R32" s="61">
        <v>200</v>
      </c>
      <c r="S32" s="52">
        <v>240</v>
      </c>
      <c r="T32" s="52">
        <v>300</v>
      </c>
      <c r="U32" s="52">
        <v>550</v>
      </c>
      <c r="V32" s="61">
        <v>50</v>
      </c>
      <c r="W32" s="61">
        <v>250</v>
      </c>
      <c r="X32" s="61">
        <v>367</v>
      </c>
      <c r="Y32" s="61">
        <v>680</v>
      </c>
      <c r="Z32" s="61">
        <v>8</v>
      </c>
      <c r="AA32" s="74">
        <v>18</v>
      </c>
      <c r="AB32" s="19"/>
    </row>
    <row r="33" ht="16.35" spans="1:28">
      <c r="A33" s="53" t="s">
        <v>42</v>
      </c>
      <c r="B33" s="54"/>
      <c r="C33" s="55">
        <f>C31*C32</f>
        <v>1152</v>
      </c>
      <c r="D33" s="55">
        <f t="shared" ref="D33:M33" si="6">D31*D32</f>
        <v>1547</v>
      </c>
      <c r="E33" s="55">
        <f t="shared" si="6"/>
        <v>264.6</v>
      </c>
      <c r="F33" s="55">
        <f t="shared" si="6"/>
        <v>237.6</v>
      </c>
      <c r="G33" s="55">
        <f t="shared" si="6"/>
        <v>21.56</v>
      </c>
      <c r="H33" s="55">
        <f t="shared" si="6"/>
        <v>426.656</v>
      </c>
      <c r="I33" s="55">
        <f t="shared" si="6"/>
        <v>774</v>
      </c>
      <c r="J33" s="55">
        <f t="shared" si="6"/>
        <v>277.5</v>
      </c>
      <c r="K33" s="55">
        <f t="shared" si="6"/>
        <v>325.5714</v>
      </c>
      <c r="L33" s="55">
        <f t="shared" si="6"/>
        <v>200.66</v>
      </c>
      <c r="M33" s="55">
        <f t="shared" si="6"/>
        <v>485</v>
      </c>
      <c r="N33" s="55">
        <f t="shared" ref="D33:Z33" si="7">N31*N32</f>
        <v>571.05</v>
      </c>
      <c r="O33" s="55">
        <f t="shared" si="7"/>
        <v>267.05</v>
      </c>
      <c r="P33" s="55">
        <f t="shared" si="7"/>
        <v>107.12</v>
      </c>
      <c r="Q33" s="55">
        <f t="shared" si="7"/>
        <v>196.54</v>
      </c>
      <c r="R33" s="55">
        <f t="shared" si="7"/>
        <v>124</v>
      </c>
      <c r="S33" s="55">
        <f t="shared" si="7"/>
        <v>1860</v>
      </c>
      <c r="T33" s="55">
        <f t="shared" si="7"/>
        <v>1755</v>
      </c>
      <c r="U33" s="55">
        <f t="shared" si="7"/>
        <v>495</v>
      </c>
      <c r="V33" s="55">
        <f t="shared" si="7"/>
        <v>400</v>
      </c>
      <c r="W33" s="55">
        <f t="shared" si="7"/>
        <v>222.5</v>
      </c>
      <c r="X33" s="55">
        <f t="shared" si="7"/>
        <v>330.3</v>
      </c>
      <c r="Y33" s="55">
        <f>Y31*Y32</f>
        <v>258.4</v>
      </c>
      <c r="Z33" s="55">
        <f>Z31*Z32</f>
        <v>128</v>
      </c>
      <c r="AA33" s="55">
        <f>AA31*AA32</f>
        <v>18</v>
      </c>
      <c r="AB33" s="76">
        <f>SUM(C33:AA33)</f>
        <v>12445.1074</v>
      </c>
    </row>
    <row r="34" ht="15.6" spans="1:28">
      <c r="A34" s="56"/>
      <c r="B34" s="5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57">
        <f>AB33/AB2</f>
        <v>128.30007628866</v>
      </c>
    </row>
    <row r="35" customFormat="1" ht="27" customHeight="1" spans="2:18">
      <c r="B35" s="60" t="s">
        <v>43</v>
      </c>
      <c r="R35" s="57"/>
    </row>
    <row r="36" customFormat="1" ht="27" customHeight="1" spans="2:18">
      <c r="B36" s="60" t="s">
        <v>44</v>
      </c>
      <c r="R36" s="57"/>
    </row>
    <row r="37" customFormat="1" ht="27" customHeight="1" spans="2:2">
      <c r="B37" s="60" t="s">
        <v>45</v>
      </c>
    </row>
  </sheetData>
  <mergeCells count="40">
    <mergeCell ref="A1:AB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9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7"/>
  <sheetViews>
    <sheetView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5" customWidth="1"/>
    <col min="3" max="3" width="7.22222222222222" customWidth="1"/>
    <col min="4" max="4" width="7.33333333333333" customWidth="1"/>
    <col min="5" max="7" width="6.55555555555556" customWidth="1"/>
    <col min="8" max="8" width="7.11111111111111" customWidth="1"/>
    <col min="9" max="9" width="7.22222222222222" customWidth="1"/>
    <col min="10" max="10" width="6.44444444444444" customWidth="1"/>
    <col min="11" max="11" width="6" customWidth="1"/>
    <col min="12" max="12" width="6.77777777777778" customWidth="1"/>
    <col min="13" max="13" width="6.11111111111111" customWidth="1"/>
    <col min="14" max="14" width="6" customWidth="1"/>
    <col min="15" max="15" width="6.22222222222222" customWidth="1"/>
    <col min="16" max="16" width="6.55555555555556" customWidth="1"/>
    <col min="17" max="18" width="7" customWidth="1"/>
    <col min="19" max="19" width="6.55555555555556" customWidth="1"/>
    <col min="20" max="20" width="7.22222222222222" customWidth="1"/>
    <col min="21" max="21" width="5.33333333333333" customWidth="1"/>
    <col min="22" max="22" width="7.22222222222222" customWidth="1"/>
    <col min="23" max="23" width="8.22222222222222" customWidth="1"/>
  </cols>
  <sheetData>
    <row r="1" s="1" customFormat="1" ht="22" customHeight="1" spans="1:1">
      <c r="A1" s="1" t="s">
        <v>0</v>
      </c>
    </row>
    <row r="2" customHeight="1" spans="1:23">
      <c r="A2" s="2"/>
      <c r="B2" s="3" t="s">
        <v>172</v>
      </c>
      <c r="C2" s="4" t="s">
        <v>2</v>
      </c>
      <c r="D2" s="4" t="s">
        <v>3</v>
      </c>
      <c r="E2" s="4" t="s">
        <v>81</v>
      </c>
      <c r="F2" s="4" t="s">
        <v>5</v>
      </c>
      <c r="G2" s="4" t="s">
        <v>66</v>
      </c>
      <c r="H2" s="4" t="s">
        <v>7</v>
      </c>
      <c r="I2" s="4" t="s">
        <v>173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4</v>
      </c>
      <c r="S2" s="4" t="s">
        <v>20</v>
      </c>
      <c r="T2" s="4" t="s">
        <v>21</v>
      </c>
      <c r="U2" s="4" t="s">
        <v>22</v>
      </c>
      <c r="V2" s="4" t="s">
        <v>150</v>
      </c>
      <c r="W2" s="62">
        <v>72</v>
      </c>
    </row>
    <row r="3" spans="1:23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3"/>
    </row>
    <row r="4" spans="1:23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3"/>
    </row>
    <row r="5" ht="12" customHeight="1" spans="1:23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3"/>
    </row>
    <row r="6" spans="1:23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3"/>
    </row>
    <row r="7" ht="28" customHeight="1" spans="1:23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64"/>
    </row>
    <row r="8" ht="16" customHeight="1" spans="1:23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65" t="s">
        <v>24</v>
      </c>
    </row>
    <row r="9" spans="1:23">
      <c r="A9" s="13" t="s">
        <v>25</v>
      </c>
      <c r="B9" s="14" t="s">
        <v>106</v>
      </c>
      <c r="C9" s="15">
        <v>0.1884</v>
      </c>
      <c r="D9" s="16"/>
      <c r="E9" s="16">
        <v>0.0208</v>
      </c>
      <c r="F9" s="16">
        <v>0.007</v>
      </c>
      <c r="G9" s="16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66"/>
      <c r="T9" s="66"/>
      <c r="U9" s="66"/>
      <c r="V9" s="66"/>
      <c r="W9" s="67" t="s">
        <v>107</v>
      </c>
    </row>
    <row r="10" spans="1:23">
      <c r="A10" s="18"/>
      <c r="B10" s="19" t="s">
        <v>28</v>
      </c>
      <c r="C10" s="20"/>
      <c r="D10" s="21">
        <v>0.0135</v>
      </c>
      <c r="E10" s="21"/>
      <c r="F10" s="21"/>
      <c r="G10" s="21"/>
      <c r="H10" s="22"/>
      <c r="I10" s="22"/>
      <c r="J10" s="21">
        <v>0.0344</v>
      </c>
      <c r="K10" s="21"/>
      <c r="L10" s="21"/>
      <c r="M10" s="21"/>
      <c r="N10" s="21"/>
      <c r="O10" s="21"/>
      <c r="P10" s="21"/>
      <c r="Q10" s="21"/>
      <c r="R10" s="21"/>
      <c r="S10" s="68"/>
      <c r="T10" s="68"/>
      <c r="U10" s="68"/>
      <c r="V10" s="68"/>
      <c r="W10" s="69"/>
    </row>
    <row r="11" spans="1:23">
      <c r="A11" s="18"/>
      <c r="B11" s="19" t="s">
        <v>29</v>
      </c>
      <c r="C11" s="20"/>
      <c r="D11" s="21"/>
      <c r="E11" s="21"/>
      <c r="F11" s="21">
        <v>0.0073</v>
      </c>
      <c r="G11" s="21"/>
      <c r="H11" s="22">
        <v>0.0006</v>
      </c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68"/>
      <c r="T11" s="68"/>
      <c r="U11" s="68"/>
      <c r="V11" s="68"/>
      <c r="W11" s="69"/>
    </row>
    <row r="12" ht="13.95" spans="1:23">
      <c r="A12" s="23"/>
      <c r="B12" s="24"/>
      <c r="C12" s="25"/>
      <c r="D12" s="26"/>
      <c r="E12" s="26"/>
      <c r="F12" s="26"/>
      <c r="G12" s="26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70"/>
      <c r="T12" s="70"/>
      <c r="U12" s="70"/>
      <c r="V12" s="70"/>
      <c r="W12" s="69"/>
    </row>
    <row r="13" spans="1:23">
      <c r="A13" s="13" t="s">
        <v>30</v>
      </c>
      <c r="B13" s="14" t="s">
        <v>173</v>
      </c>
      <c r="C13" s="15"/>
      <c r="D13" s="16"/>
      <c r="E13" s="16"/>
      <c r="F13" s="16"/>
      <c r="G13" s="16"/>
      <c r="H13" s="17"/>
      <c r="I13" s="16">
        <v>0.1</v>
      </c>
      <c r="J13" s="16"/>
      <c r="K13" s="16"/>
      <c r="L13" s="16"/>
      <c r="M13" s="16"/>
      <c r="N13" s="16"/>
      <c r="O13" s="16"/>
      <c r="P13" s="16"/>
      <c r="Q13" s="16"/>
      <c r="R13" s="16"/>
      <c r="S13" s="66"/>
      <c r="T13" s="66"/>
      <c r="U13" s="66"/>
      <c r="V13" s="66"/>
      <c r="W13" s="69"/>
    </row>
    <row r="14" spans="1:23">
      <c r="A14" s="18"/>
      <c r="B14" s="19"/>
      <c r="C14" s="20"/>
      <c r="D14" s="21"/>
      <c r="E14" s="21"/>
      <c r="F14" s="21"/>
      <c r="G14" s="21"/>
      <c r="H14" s="22"/>
      <c r="I14" s="22"/>
      <c r="J14" s="22"/>
      <c r="K14" s="21"/>
      <c r="L14" s="21"/>
      <c r="M14" s="21"/>
      <c r="N14" s="21"/>
      <c r="O14" s="21"/>
      <c r="P14" s="21"/>
      <c r="Q14" s="21"/>
      <c r="R14" s="21"/>
      <c r="S14" s="68"/>
      <c r="T14" s="68"/>
      <c r="U14" s="68"/>
      <c r="V14" s="68"/>
      <c r="W14" s="69"/>
    </row>
    <row r="15" spans="1:23">
      <c r="A15" s="18"/>
      <c r="B15" s="19"/>
      <c r="C15" s="20"/>
      <c r="D15" s="21"/>
      <c r="E15" s="21"/>
      <c r="F15" s="21"/>
      <c r="G15" s="21"/>
      <c r="H15" s="22"/>
      <c r="I15" s="22"/>
      <c r="J15" s="22"/>
      <c r="K15" s="21"/>
      <c r="L15" s="21"/>
      <c r="M15" s="21"/>
      <c r="N15" s="21"/>
      <c r="O15" s="21"/>
      <c r="P15" s="21"/>
      <c r="Q15" s="21"/>
      <c r="R15" s="21"/>
      <c r="S15" s="68"/>
      <c r="T15" s="68"/>
      <c r="U15" s="68"/>
      <c r="V15" s="68"/>
      <c r="W15" s="69"/>
    </row>
    <row r="16" ht="13.95" spans="1:23">
      <c r="A16" s="28"/>
      <c r="B16" s="29"/>
      <c r="C16" s="30"/>
      <c r="D16" s="31"/>
      <c r="E16" s="31"/>
      <c r="F16" s="31"/>
      <c r="G16" s="31"/>
      <c r="H16" s="32"/>
      <c r="I16" s="32"/>
      <c r="J16" s="32"/>
      <c r="K16" s="31"/>
      <c r="L16" s="31"/>
      <c r="M16" s="31"/>
      <c r="N16" s="31"/>
      <c r="O16" s="31"/>
      <c r="P16" s="31"/>
      <c r="Q16" s="31"/>
      <c r="R16" s="31"/>
      <c r="S16" s="71"/>
      <c r="T16" s="71"/>
      <c r="U16" s="71"/>
      <c r="V16" s="71"/>
      <c r="W16" s="69"/>
    </row>
    <row r="17" ht="16" customHeight="1" spans="1:23">
      <c r="A17" s="33" t="s">
        <v>31</v>
      </c>
      <c r="B17" s="34" t="s">
        <v>153</v>
      </c>
      <c r="C17" s="15"/>
      <c r="D17" s="16"/>
      <c r="E17" s="16"/>
      <c r="F17" s="16"/>
      <c r="G17" s="16"/>
      <c r="H17" s="17"/>
      <c r="I17" s="17"/>
      <c r="J17" s="17"/>
      <c r="K17" s="16"/>
      <c r="L17" s="16"/>
      <c r="M17" s="16">
        <v>0.0693</v>
      </c>
      <c r="N17" s="16">
        <v>0.0103</v>
      </c>
      <c r="O17" s="16">
        <v>0.008</v>
      </c>
      <c r="P17" s="16">
        <v>0.00244</v>
      </c>
      <c r="Q17" s="16">
        <v>0.0802</v>
      </c>
      <c r="R17" s="16">
        <v>0.005</v>
      </c>
      <c r="S17" s="66"/>
      <c r="T17" s="66"/>
      <c r="U17" s="66"/>
      <c r="V17" s="66"/>
      <c r="W17" s="69"/>
    </row>
    <row r="18" spans="1:23">
      <c r="A18" s="35"/>
      <c r="B18" s="36" t="s">
        <v>33</v>
      </c>
      <c r="C18" s="20"/>
      <c r="D18" s="21"/>
      <c r="E18" s="21"/>
      <c r="F18" s="21"/>
      <c r="G18" s="21"/>
      <c r="H18" s="22"/>
      <c r="I18" s="22"/>
      <c r="J18" s="22"/>
      <c r="K18" s="21"/>
      <c r="L18" s="21"/>
      <c r="M18" s="21"/>
      <c r="N18" s="21">
        <v>0.0104</v>
      </c>
      <c r="O18" s="21">
        <v>0.015</v>
      </c>
      <c r="P18" s="21">
        <v>0.00335</v>
      </c>
      <c r="Q18" s="21">
        <v>0.0794</v>
      </c>
      <c r="R18" s="21"/>
      <c r="S18" s="68">
        <v>0.003</v>
      </c>
      <c r="T18" s="68"/>
      <c r="U18" s="68"/>
      <c r="V18" s="68"/>
      <c r="W18" s="69"/>
    </row>
    <row r="19" spans="1:23">
      <c r="A19" s="35"/>
      <c r="B19" s="36" t="s">
        <v>75</v>
      </c>
      <c r="C19" s="20"/>
      <c r="D19" s="21">
        <v>0.0071</v>
      </c>
      <c r="E19" s="21"/>
      <c r="F19" s="21"/>
      <c r="G19" s="21">
        <v>0.04444</v>
      </c>
      <c r="H19" s="22"/>
      <c r="I19" s="22"/>
      <c r="J19" s="22"/>
      <c r="K19" s="21"/>
      <c r="L19" s="21"/>
      <c r="M19" s="21"/>
      <c r="N19" s="21"/>
      <c r="O19" s="21"/>
      <c r="P19" s="21"/>
      <c r="Q19" s="21"/>
      <c r="R19" s="21"/>
      <c r="S19" s="68"/>
      <c r="T19" s="68"/>
      <c r="U19" s="68"/>
      <c r="V19" s="68"/>
      <c r="W19" s="69"/>
    </row>
    <row r="20" spans="1:23">
      <c r="A20" s="35"/>
      <c r="B20" s="36" t="s">
        <v>35</v>
      </c>
      <c r="C20" s="20"/>
      <c r="D20" s="21"/>
      <c r="E20" s="21"/>
      <c r="F20" s="21">
        <v>0.0078</v>
      </c>
      <c r="G20" s="21"/>
      <c r="H20" s="22"/>
      <c r="I20" s="22"/>
      <c r="J20" s="22"/>
      <c r="K20" s="21"/>
      <c r="L20" s="21">
        <v>0.018</v>
      </c>
      <c r="M20" s="21"/>
      <c r="N20" s="21"/>
      <c r="O20" s="21"/>
      <c r="P20" s="21"/>
      <c r="Q20" s="21"/>
      <c r="R20" s="21"/>
      <c r="S20" s="68"/>
      <c r="T20" s="68"/>
      <c r="U20" s="68"/>
      <c r="V20" s="68"/>
      <c r="W20" s="69"/>
    </row>
    <row r="21" spans="1:23">
      <c r="A21" s="35"/>
      <c r="B21" s="37" t="s">
        <v>36</v>
      </c>
      <c r="C21" s="20"/>
      <c r="D21" s="21"/>
      <c r="E21" s="21"/>
      <c r="F21" s="21"/>
      <c r="G21" s="21"/>
      <c r="H21" s="22"/>
      <c r="I21" s="22"/>
      <c r="J21" s="22"/>
      <c r="K21" s="21">
        <v>0.0908</v>
      </c>
      <c r="L21" s="21"/>
      <c r="M21" s="21"/>
      <c r="N21" s="21"/>
      <c r="O21" s="21"/>
      <c r="P21" s="21"/>
      <c r="Q21" s="21"/>
      <c r="R21" s="21"/>
      <c r="S21" s="68"/>
      <c r="T21" s="68"/>
      <c r="U21" s="68"/>
      <c r="V21" s="68"/>
      <c r="W21" s="69"/>
    </row>
    <row r="22" ht="13.95" spans="1:23">
      <c r="A22" s="38"/>
      <c r="B22" s="39"/>
      <c r="C22" s="25"/>
      <c r="D22" s="26"/>
      <c r="E22" s="26"/>
      <c r="F22" s="26"/>
      <c r="G22" s="26"/>
      <c r="H22" s="27"/>
      <c r="I22" s="27"/>
      <c r="J22" s="27"/>
      <c r="K22" s="26"/>
      <c r="L22" s="26"/>
      <c r="M22" s="26"/>
      <c r="N22" s="26"/>
      <c r="O22" s="26"/>
      <c r="P22" s="26"/>
      <c r="Q22" s="26"/>
      <c r="R22" s="26"/>
      <c r="S22" s="70"/>
      <c r="T22" s="70"/>
      <c r="U22" s="70"/>
      <c r="V22" s="70"/>
      <c r="W22" s="69"/>
    </row>
    <row r="23" spans="1:23">
      <c r="A23" s="33" t="s">
        <v>37</v>
      </c>
      <c r="B23" s="40" t="s">
        <v>38</v>
      </c>
      <c r="C23" s="15">
        <v>0.0338</v>
      </c>
      <c r="D23" s="16">
        <v>0.0022</v>
      </c>
      <c r="E23" s="16"/>
      <c r="F23" s="16"/>
      <c r="G23" s="16"/>
      <c r="H23" s="17"/>
      <c r="I23" s="17"/>
      <c r="J23" s="17"/>
      <c r="K23" s="16"/>
      <c r="L23" s="16"/>
      <c r="M23" s="16"/>
      <c r="N23" s="16"/>
      <c r="O23" s="16"/>
      <c r="P23" s="16"/>
      <c r="Q23" s="16"/>
      <c r="R23" s="16"/>
      <c r="S23" s="66"/>
      <c r="T23" s="66">
        <v>1.5</v>
      </c>
      <c r="U23" s="66"/>
      <c r="V23" s="66"/>
      <c r="W23" s="69"/>
    </row>
    <row r="24" spans="1:23">
      <c r="A24" s="35"/>
      <c r="B24" s="41" t="s">
        <v>29</v>
      </c>
      <c r="C24" s="20"/>
      <c r="D24" s="21"/>
      <c r="E24" s="21"/>
      <c r="F24" s="21">
        <v>0.0071</v>
      </c>
      <c r="G24" s="21"/>
      <c r="H24" s="22">
        <v>0.0006</v>
      </c>
      <c r="I24" s="22"/>
      <c r="J24" s="22"/>
      <c r="K24" s="21"/>
      <c r="L24" s="21"/>
      <c r="M24" s="21"/>
      <c r="N24" s="21"/>
      <c r="O24" s="21"/>
      <c r="P24" s="21"/>
      <c r="Q24" s="21"/>
      <c r="R24" s="21"/>
      <c r="S24" s="68"/>
      <c r="T24" s="68"/>
      <c r="U24" s="68"/>
      <c r="V24" s="68"/>
      <c r="W24" s="69"/>
    </row>
    <row r="25" spans="1:23">
      <c r="A25" s="35"/>
      <c r="B25" s="42" t="s">
        <v>150</v>
      </c>
      <c r="C25" s="43"/>
      <c r="D25" s="44"/>
      <c r="E25" s="44"/>
      <c r="F25" s="44"/>
      <c r="G25" s="44"/>
      <c r="H25" s="45"/>
      <c r="I25" s="45"/>
      <c r="J25" s="45"/>
      <c r="K25" s="31"/>
      <c r="L25" s="31"/>
      <c r="M25" s="31"/>
      <c r="N25" s="31"/>
      <c r="O25" s="31"/>
      <c r="P25" s="31"/>
      <c r="Q25" s="31"/>
      <c r="R25" s="31"/>
      <c r="S25" s="71"/>
      <c r="T25" s="71"/>
      <c r="U25" s="71"/>
      <c r="V25" s="71">
        <v>0.0264</v>
      </c>
      <c r="W25" s="69"/>
    </row>
    <row r="26" spans="1:23">
      <c r="A26" s="35"/>
      <c r="B26" s="42" t="s">
        <v>36</v>
      </c>
      <c r="C26" s="20"/>
      <c r="D26" s="21"/>
      <c r="E26" s="21"/>
      <c r="F26" s="21"/>
      <c r="G26" s="21"/>
      <c r="H26" s="22"/>
      <c r="I26" s="22"/>
      <c r="J26" s="22"/>
      <c r="K26" s="31">
        <v>0.0324</v>
      </c>
      <c r="L26" s="31"/>
      <c r="M26" s="31"/>
      <c r="N26" s="31"/>
      <c r="O26" s="31"/>
      <c r="P26" s="31"/>
      <c r="Q26" s="31"/>
      <c r="R26" s="31"/>
      <c r="S26" s="71"/>
      <c r="T26" s="71"/>
      <c r="U26" s="71"/>
      <c r="V26" s="71"/>
      <c r="W26" s="69"/>
    </row>
    <row r="27" ht="13.95" spans="1:23">
      <c r="A27" s="38"/>
      <c r="B27" s="24"/>
      <c r="C27" s="25"/>
      <c r="D27" s="26"/>
      <c r="E27" s="26"/>
      <c r="F27" s="26"/>
      <c r="G27" s="26"/>
      <c r="H27" s="27"/>
      <c r="I27" s="27"/>
      <c r="J27" s="27"/>
      <c r="K27" s="26"/>
      <c r="L27" s="26"/>
      <c r="M27" s="26"/>
      <c r="N27" s="26"/>
      <c r="O27" s="26"/>
      <c r="P27" s="26"/>
      <c r="Q27" s="26"/>
      <c r="R27" s="26"/>
      <c r="S27" s="70"/>
      <c r="T27" s="70"/>
      <c r="U27" s="70">
        <v>1</v>
      </c>
      <c r="V27" s="70"/>
      <c r="W27" s="72"/>
    </row>
    <row r="28" ht="15.6" spans="1:23">
      <c r="A28" s="46" t="s">
        <v>39</v>
      </c>
      <c r="B28" s="47"/>
      <c r="C28" s="15">
        <f t="shared" ref="C28:X28" si="0">SUM(C9:C27)</f>
        <v>0.2222</v>
      </c>
      <c r="D28" s="15">
        <f t="shared" si="0"/>
        <v>0.0228</v>
      </c>
      <c r="E28" s="15">
        <f t="shared" si="0"/>
        <v>0.0208</v>
      </c>
      <c r="F28" s="16">
        <f t="shared" si="0"/>
        <v>0.0292</v>
      </c>
      <c r="G28" s="16">
        <f t="shared" si="0"/>
        <v>0.04444</v>
      </c>
      <c r="H28" s="17">
        <f t="shared" si="0"/>
        <v>0.0012</v>
      </c>
      <c r="I28" s="17">
        <f t="shared" si="0"/>
        <v>0.1</v>
      </c>
      <c r="J28" s="17">
        <f t="shared" si="0"/>
        <v>0.0344</v>
      </c>
      <c r="K28" s="16">
        <f t="shared" si="0"/>
        <v>0.1232</v>
      </c>
      <c r="L28" s="16">
        <f t="shared" si="0"/>
        <v>0.018</v>
      </c>
      <c r="M28" s="16">
        <f t="shared" si="0"/>
        <v>0.0693</v>
      </c>
      <c r="N28" s="16">
        <f t="shared" si="0"/>
        <v>0.0207</v>
      </c>
      <c r="O28" s="16">
        <f t="shared" si="0"/>
        <v>0.023</v>
      </c>
      <c r="P28" s="16">
        <f t="shared" si="0"/>
        <v>0.00579</v>
      </c>
      <c r="Q28" s="16">
        <f t="shared" si="0"/>
        <v>0.1596</v>
      </c>
      <c r="R28" s="16">
        <f t="shared" si="0"/>
        <v>0.005</v>
      </c>
      <c r="S28" s="16">
        <f t="shared" si="0"/>
        <v>0.003</v>
      </c>
      <c r="T28" s="16">
        <f t="shared" si="0"/>
        <v>1.5</v>
      </c>
      <c r="U28" s="16">
        <f t="shared" si="0"/>
        <v>1</v>
      </c>
      <c r="V28" s="16">
        <f t="shared" si="0"/>
        <v>0.0264</v>
      </c>
      <c r="W28" s="16"/>
    </row>
    <row r="29" ht="15.6" hidden="1" spans="1:23">
      <c r="A29" s="48" t="s">
        <v>40</v>
      </c>
      <c r="B29" s="49"/>
      <c r="C29" s="20">
        <f>72*C28</f>
        <v>15.9984</v>
      </c>
      <c r="D29" s="20">
        <f t="shared" ref="D29:X29" si="1">72*D28</f>
        <v>1.6416</v>
      </c>
      <c r="E29" s="20">
        <f t="shared" si="1"/>
        <v>1.4976</v>
      </c>
      <c r="F29" s="20">
        <f t="shared" si="1"/>
        <v>2.1024</v>
      </c>
      <c r="G29" s="20">
        <f t="shared" si="1"/>
        <v>3.19968</v>
      </c>
      <c r="H29" s="20">
        <f t="shared" si="1"/>
        <v>0.0864</v>
      </c>
      <c r="I29" s="20">
        <f t="shared" si="1"/>
        <v>7.2</v>
      </c>
      <c r="J29" s="20">
        <f t="shared" si="1"/>
        <v>2.4768</v>
      </c>
      <c r="K29" s="20">
        <f t="shared" si="1"/>
        <v>8.8704</v>
      </c>
      <c r="L29" s="20">
        <f t="shared" si="1"/>
        <v>1.296</v>
      </c>
      <c r="M29" s="20">
        <f t="shared" si="1"/>
        <v>4.9896</v>
      </c>
      <c r="N29" s="20">
        <f t="shared" si="1"/>
        <v>1.4904</v>
      </c>
      <c r="O29" s="20">
        <f t="shared" si="1"/>
        <v>1.656</v>
      </c>
      <c r="P29" s="20">
        <f t="shared" si="1"/>
        <v>0.41688</v>
      </c>
      <c r="Q29" s="20">
        <f t="shared" si="1"/>
        <v>11.4912</v>
      </c>
      <c r="R29" s="20">
        <f t="shared" si="1"/>
        <v>0.36</v>
      </c>
      <c r="S29" s="20">
        <f t="shared" si="1"/>
        <v>0.216</v>
      </c>
      <c r="T29" s="20">
        <v>106</v>
      </c>
      <c r="U29" s="20">
        <v>1</v>
      </c>
      <c r="V29" s="20">
        <f>72*V28</f>
        <v>1.9008</v>
      </c>
      <c r="W29" s="73"/>
    </row>
    <row r="30" ht="15.6" spans="1:23">
      <c r="A30" s="48" t="s">
        <v>40</v>
      </c>
      <c r="B30" s="49"/>
      <c r="C30" s="50">
        <f>ROUND(C29,2)</f>
        <v>16</v>
      </c>
      <c r="D30" s="50">
        <f t="shared" ref="D30:X30" si="2">ROUND(D29,2)</f>
        <v>1.64</v>
      </c>
      <c r="E30" s="50">
        <f t="shared" si="2"/>
        <v>1.5</v>
      </c>
      <c r="F30" s="50">
        <f t="shared" si="2"/>
        <v>2.1</v>
      </c>
      <c r="G30" s="50">
        <f t="shared" si="2"/>
        <v>3.2</v>
      </c>
      <c r="H30" s="50">
        <f t="shared" si="2"/>
        <v>0.09</v>
      </c>
      <c r="I30" s="50">
        <v>31</v>
      </c>
      <c r="J30" s="50">
        <f t="shared" si="2"/>
        <v>2.48</v>
      </c>
      <c r="K30" s="50">
        <f t="shared" si="2"/>
        <v>8.87</v>
      </c>
      <c r="L30" s="50">
        <f t="shared" si="2"/>
        <v>1.3</v>
      </c>
      <c r="M30" s="50">
        <f t="shared" si="2"/>
        <v>4.99</v>
      </c>
      <c r="N30" s="50">
        <f t="shared" si="2"/>
        <v>1.49</v>
      </c>
      <c r="O30" s="50">
        <f t="shared" si="2"/>
        <v>1.66</v>
      </c>
      <c r="P30" s="50">
        <f t="shared" si="2"/>
        <v>0.42</v>
      </c>
      <c r="Q30" s="50">
        <f t="shared" si="2"/>
        <v>11.49</v>
      </c>
      <c r="R30" s="50">
        <f t="shared" si="2"/>
        <v>0.36</v>
      </c>
      <c r="S30" s="50">
        <f t="shared" si="2"/>
        <v>0.22</v>
      </c>
      <c r="T30" s="50">
        <v>106</v>
      </c>
      <c r="U30" s="50">
        <f>ROUND(U29,2)</f>
        <v>1</v>
      </c>
      <c r="V30" s="50">
        <f>ROUND(V29,2)</f>
        <v>1.9</v>
      </c>
      <c r="W30" s="73"/>
    </row>
    <row r="31" ht="15.6" spans="1:23">
      <c r="A31" s="48" t="s">
        <v>41</v>
      </c>
      <c r="B31" s="49"/>
      <c r="C31" s="50">
        <v>72</v>
      </c>
      <c r="D31" s="51">
        <v>700</v>
      </c>
      <c r="E31" s="51">
        <v>160</v>
      </c>
      <c r="F31" s="51">
        <v>70</v>
      </c>
      <c r="G31" s="52">
        <v>133.33</v>
      </c>
      <c r="H31" s="51">
        <v>1850</v>
      </c>
      <c r="I31" s="52">
        <v>40</v>
      </c>
      <c r="J31" s="52">
        <v>62.37</v>
      </c>
      <c r="K31" s="51">
        <v>39.5</v>
      </c>
      <c r="L31" s="61">
        <v>250</v>
      </c>
      <c r="M31" s="52">
        <v>35</v>
      </c>
      <c r="N31" s="52">
        <v>52</v>
      </c>
      <c r="O31" s="61">
        <v>62</v>
      </c>
      <c r="P31" s="61">
        <v>200</v>
      </c>
      <c r="Q31" s="52">
        <v>240</v>
      </c>
      <c r="R31" s="52">
        <v>56.25</v>
      </c>
      <c r="S31" s="52">
        <v>95</v>
      </c>
      <c r="T31" s="61">
        <v>8</v>
      </c>
      <c r="U31" s="74">
        <v>11</v>
      </c>
      <c r="V31" s="74">
        <v>180</v>
      </c>
      <c r="W31" s="75"/>
    </row>
    <row r="32" ht="16.35" spans="1:23">
      <c r="A32" s="53" t="s">
        <v>42</v>
      </c>
      <c r="B32" s="54"/>
      <c r="C32" s="55">
        <f t="shared" ref="C32:V32" si="3">C30*C31</f>
        <v>1152</v>
      </c>
      <c r="D32" s="55">
        <f t="shared" si="3"/>
        <v>1148</v>
      </c>
      <c r="E32" s="55">
        <f t="shared" si="3"/>
        <v>240</v>
      </c>
      <c r="F32" s="55">
        <f t="shared" si="3"/>
        <v>147</v>
      </c>
      <c r="G32" s="55">
        <f t="shared" si="3"/>
        <v>426.656</v>
      </c>
      <c r="H32" s="55">
        <f t="shared" si="3"/>
        <v>166.5</v>
      </c>
      <c r="I32" s="55">
        <f t="shared" si="3"/>
        <v>1240</v>
      </c>
      <c r="J32" s="55">
        <f t="shared" si="3"/>
        <v>154.6776</v>
      </c>
      <c r="K32" s="55">
        <f t="shared" si="3"/>
        <v>350.365</v>
      </c>
      <c r="L32" s="55">
        <f t="shared" si="3"/>
        <v>325</v>
      </c>
      <c r="M32" s="55">
        <f t="shared" si="3"/>
        <v>174.65</v>
      </c>
      <c r="N32" s="55">
        <f t="shared" si="3"/>
        <v>77.48</v>
      </c>
      <c r="O32" s="55">
        <f t="shared" si="3"/>
        <v>102.92</v>
      </c>
      <c r="P32" s="55">
        <f t="shared" si="3"/>
        <v>84</v>
      </c>
      <c r="Q32" s="55">
        <f t="shared" si="3"/>
        <v>2757.6</v>
      </c>
      <c r="R32" s="55">
        <f t="shared" si="3"/>
        <v>20.25</v>
      </c>
      <c r="S32" s="55">
        <f t="shared" si="3"/>
        <v>20.9</v>
      </c>
      <c r="T32" s="55">
        <f t="shared" si="3"/>
        <v>848</v>
      </c>
      <c r="U32" s="55">
        <f t="shared" si="3"/>
        <v>11</v>
      </c>
      <c r="V32" s="55">
        <f t="shared" si="3"/>
        <v>342</v>
      </c>
      <c r="W32" s="76">
        <f>SUM(C32:V32)</f>
        <v>9788.9986</v>
      </c>
    </row>
    <row r="33" ht="15.6" spans="1:23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>
        <f>W32/W2</f>
        <v>135.958313888889</v>
      </c>
    </row>
    <row r="34" customFormat="1" ht="15.6" spans="1:23">
      <c r="A34" s="58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7"/>
      <c r="R34" s="59"/>
      <c r="S34" s="59"/>
      <c r="T34" s="59"/>
      <c r="U34" s="59"/>
      <c r="V34" s="59"/>
      <c r="W34" s="59"/>
    </row>
    <row r="35" customFormat="1" ht="27" customHeight="1" spans="2:18">
      <c r="B35" s="60" t="s">
        <v>43</v>
      </c>
      <c r="Q35" s="57"/>
      <c r="R35" s="59"/>
    </row>
    <row r="36" customFormat="1" ht="27" customHeight="1" spans="2:18">
      <c r="B36" s="60" t="s">
        <v>44</v>
      </c>
      <c r="Q36" s="57"/>
      <c r="R36" s="59"/>
    </row>
    <row r="37" customFormat="1" ht="27" customHeight="1" spans="2:2">
      <c r="B37" s="60" t="s">
        <v>45</v>
      </c>
    </row>
  </sheetData>
  <mergeCells count="35">
    <mergeCell ref="A1:W1"/>
    <mergeCell ref="A28:B28"/>
    <mergeCell ref="A29:B29"/>
    <mergeCell ref="A30:B30"/>
    <mergeCell ref="A31:B31"/>
    <mergeCell ref="A32:B32"/>
    <mergeCell ref="A33:B33"/>
    <mergeCell ref="A2:A7"/>
    <mergeCell ref="A9:A12"/>
    <mergeCell ref="A13:A16"/>
    <mergeCell ref="A17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7"/>
  </mergeCells>
  <pageMargins left="0.0784722222222222" right="0.196527777777778" top="1.05069444444444" bottom="1.05069444444444" header="0.708333333333333" footer="0.786805555555556"/>
  <pageSetup paperSize="9" scale="84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7"/>
  <sheetViews>
    <sheetView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8.6666666666667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.66666666666667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8" width="7.22222222222222" customWidth="1"/>
    <col min="19" max="19" width="7.33333333333333" customWidth="1"/>
    <col min="20" max="20" width="6.44444444444444" customWidth="1"/>
    <col min="21" max="21" width="7.77777777777778" customWidth="1"/>
    <col min="22" max="22" width="6.11111111111111" customWidth="1"/>
    <col min="23" max="24" width="6.22222222222222" customWidth="1"/>
    <col min="25" max="25" width="6.11111111111111" customWidth="1"/>
    <col min="26" max="26" width="5.66666666666667" customWidth="1"/>
    <col min="27" max="27" width="8.77777777777778" customWidth="1"/>
  </cols>
  <sheetData>
    <row r="1" s="1" customFormat="1" ht="43" customHeight="1" spans="1:1">
      <c r="A1" s="1" t="s">
        <v>0</v>
      </c>
    </row>
    <row r="2" customHeight="1" spans="1:27">
      <c r="A2" s="77"/>
      <c r="B2" s="78" t="s">
        <v>62</v>
      </c>
      <c r="C2" s="79" t="s">
        <v>2</v>
      </c>
      <c r="D2" s="4" t="s">
        <v>3</v>
      </c>
      <c r="E2" s="4" t="s">
        <v>5</v>
      </c>
      <c r="F2" s="4" t="s">
        <v>63</v>
      </c>
      <c r="G2" s="4" t="s">
        <v>64</v>
      </c>
      <c r="H2" s="4" t="s">
        <v>65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66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49</v>
      </c>
      <c r="S2" s="4" t="s">
        <v>67</v>
      </c>
      <c r="T2" s="4" t="s">
        <v>20</v>
      </c>
      <c r="U2" s="4" t="s">
        <v>8</v>
      </c>
      <c r="V2" s="4" t="s">
        <v>19</v>
      </c>
      <c r="W2" s="4" t="s">
        <v>68</v>
      </c>
      <c r="X2" s="4" t="s">
        <v>69</v>
      </c>
      <c r="Y2" s="4" t="s">
        <v>53</v>
      </c>
      <c r="Z2" s="4" t="s">
        <v>70</v>
      </c>
      <c r="AA2" s="105">
        <v>103</v>
      </c>
    </row>
    <row r="3" spans="1:27">
      <c r="A3" s="80"/>
      <c r="B3" s="81"/>
      <c r="C3" s="8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06"/>
    </row>
    <row r="4" spans="1:27">
      <c r="A4" s="80"/>
      <c r="B4" s="81"/>
      <c r="C4" s="8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06"/>
    </row>
    <row r="5" ht="12" customHeight="1" spans="1:27">
      <c r="A5" s="80"/>
      <c r="B5" s="81"/>
      <c r="C5" s="8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06"/>
    </row>
    <row r="6" spans="1:27">
      <c r="A6" s="80"/>
      <c r="B6" s="81"/>
      <c r="C6" s="8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6"/>
    </row>
    <row r="7" ht="28" customHeight="1" spans="1:27">
      <c r="A7" s="83"/>
      <c r="B7" s="84"/>
      <c r="C7" s="8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7"/>
    </row>
    <row r="8" ht="15" customHeight="1" spans="1:27">
      <c r="A8" s="86"/>
      <c r="B8" s="65"/>
      <c r="C8" s="87">
        <v>1</v>
      </c>
      <c r="D8" s="88">
        <v>2</v>
      </c>
      <c r="E8" s="87">
        <v>3</v>
      </c>
      <c r="F8" s="87">
        <v>4</v>
      </c>
      <c r="G8" s="88">
        <v>5</v>
      </c>
      <c r="H8" s="87">
        <v>6</v>
      </c>
      <c r="I8" s="88">
        <v>7</v>
      </c>
      <c r="J8" s="87">
        <v>8</v>
      </c>
      <c r="K8" s="87">
        <v>9</v>
      </c>
      <c r="L8" s="88">
        <v>10</v>
      </c>
      <c r="M8" s="87">
        <v>11</v>
      </c>
      <c r="N8" s="88">
        <v>12</v>
      </c>
      <c r="O8" s="87">
        <v>13</v>
      </c>
      <c r="P8" s="87">
        <v>14</v>
      </c>
      <c r="Q8" s="88">
        <v>15</v>
      </c>
      <c r="R8" s="87">
        <v>16</v>
      </c>
      <c r="S8" s="88">
        <v>17</v>
      </c>
      <c r="T8" s="87">
        <v>18</v>
      </c>
      <c r="U8" s="87">
        <v>19</v>
      </c>
      <c r="V8" s="88">
        <v>20</v>
      </c>
      <c r="W8" s="87">
        <v>21</v>
      </c>
      <c r="X8" s="88">
        <v>22</v>
      </c>
      <c r="Y8" s="87">
        <v>23</v>
      </c>
      <c r="Z8" s="87">
        <v>24</v>
      </c>
      <c r="AA8" s="108" t="s">
        <v>24</v>
      </c>
    </row>
    <row r="9" spans="1:27">
      <c r="A9" s="89" t="s">
        <v>25</v>
      </c>
      <c r="B9" s="14" t="s">
        <v>71</v>
      </c>
      <c r="C9" s="15">
        <v>0.1484</v>
      </c>
      <c r="D9" s="16"/>
      <c r="E9" s="16">
        <v>0.0046</v>
      </c>
      <c r="F9" s="16">
        <v>0.0251</v>
      </c>
      <c r="G9" s="16"/>
      <c r="H9" s="16"/>
      <c r="I9" s="10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1"/>
      <c r="X9" s="109"/>
      <c r="Y9" s="109"/>
      <c r="Z9" s="109"/>
      <c r="AA9" s="67" t="s">
        <v>72</v>
      </c>
    </row>
    <row r="10" spans="1:27">
      <c r="A10" s="90"/>
      <c r="B10" s="19" t="s">
        <v>56</v>
      </c>
      <c r="C10" s="20"/>
      <c r="D10" s="21"/>
      <c r="E10" s="21">
        <v>0.0065</v>
      </c>
      <c r="F10" s="21"/>
      <c r="G10" s="21"/>
      <c r="H10" s="21"/>
      <c r="I10" s="10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02"/>
      <c r="X10" s="110"/>
      <c r="Y10" s="110"/>
      <c r="Z10" s="110"/>
      <c r="AA10" s="69"/>
    </row>
    <row r="11" spans="1:27">
      <c r="A11" s="90"/>
      <c r="B11" s="91" t="s">
        <v>57</v>
      </c>
      <c r="C11" s="20"/>
      <c r="D11" s="21">
        <v>0.00999</v>
      </c>
      <c r="E11" s="21"/>
      <c r="F11" s="21"/>
      <c r="G11" s="21"/>
      <c r="H11" s="21"/>
      <c r="I11" s="102"/>
      <c r="J11" s="21">
        <v>0.0314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02"/>
      <c r="X11" s="110"/>
      <c r="Y11" s="110"/>
      <c r="Z11" s="110"/>
      <c r="AA11" s="69"/>
    </row>
    <row r="12" spans="1:27">
      <c r="A12" s="90"/>
      <c r="B12" s="19"/>
      <c r="C12" s="20"/>
      <c r="D12" s="21"/>
      <c r="E12" s="21"/>
      <c r="F12" s="21"/>
      <c r="G12" s="21"/>
      <c r="H12" s="21"/>
      <c r="I12" s="10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02"/>
      <c r="X12" s="110"/>
      <c r="Y12" s="110"/>
      <c r="Z12" s="110"/>
      <c r="AA12" s="69"/>
    </row>
    <row r="13" ht="13.95" spans="1:27">
      <c r="A13" s="92"/>
      <c r="B13" s="24"/>
      <c r="C13" s="25"/>
      <c r="D13" s="26"/>
      <c r="E13" s="26"/>
      <c r="F13" s="26"/>
      <c r="G13" s="26"/>
      <c r="H13" s="26"/>
      <c r="I13" s="10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03"/>
      <c r="X13" s="111"/>
      <c r="Y13" s="111"/>
      <c r="Z13" s="111"/>
      <c r="AA13" s="69"/>
    </row>
    <row r="14" spans="1:27">
      <c r="A14" s="89" t="s">
        <v>30</v>
      </c>
      <c r="B14" s="14" t="s">
        <v>8</v>
      </c>
      <c r="C14" s="15"/>
      <c r="D14" s="16"/>
      <c r="E14" s="16"/>
      <c r="F14" s="16"/>
      <c r="G14" s="16"/>
      <c r="H14" s="16"/>
      <c r="I14" s="10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0.1243</v>
      </c>
      <c r="V14" s="16"/>
      <c r="W14" s="101"/>
      <c r="X14" s="109"/>
      <c r="Y14" s="109"/>
      <c r="Z14" s="109"/>
      <c r="AA14" s="69"/>
    </row>
    <row r="15" spans="1:27">
      <c r="A15" s="90"/>
      <c r="B15" s="19"/>
      <c r="C15" s="20"/>
      <c r="D15" s="21"/>
      <c r="E15" s="21"/>
      <c r="F15" s="21"/>
      <c r="G15" s="21"/>
      <c r="H15" s="21"/>
      <c r="I15" s="10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02"/>
      <c r="X15" s="110"/>
      <c r="Y15" s="110"/>
      <c r="Z15" s="110"/>
      <c r="AA15" s="69"/>
    </row>
    <row r="16" spans="1:27">
      <c r="A16" s="90"/>
      <c r="B16" s="19"/>
      <c r="C16" s="20"/>
      <c r="D16" s="21"/>
      <c r="E16" s="21"/>
      <c r="F16" s="21"/>
      <c r="G16" s="21"/>
      <c r="H16" s="21"/>
      <c r="I16" s="10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02"/>
      <c r="X16" s="110"/>
      <c r="Y16" s="110"/>
      <c r="Z16" s="110"/>
      <c r="AA16" s="69"/>
    </row>
    <row r="17" ht="13.95" spans="1:27">
      <c r="A17" s="92"/>
      <c r="B17" s="24"/>
      <c r="C17" s="30"/>
      <c r="D17" s="31"/>
      <c r="E17" s="31"/>
      <c r="F17" s="31"/>
      <c r="G17" s="31"/>
      <c r="H17" s="31"/>
      <c r="I17" s="104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04"/>
      <c r="X17" s="112"/>
      <c r="Y17" s="112"/>
      <c r="Z17" s="112"/>
      <c r="AA17" s="69"/>
    </row>
    <row r="18" ht="16" customHeight="1" spans="1:27">
      <c r="A18" s="93" t="s">
        <v>31</v>
      </c>
      <c r="B18" s="94" t="s">
        <v>73</v>
      </c>
      <c r="C18" s="15"/>
      <c r="D18" s="16"/>
      <c r="E18" s="16"/>
      <c r="F18" s="16"/>
      <c r="G18" s="16">
        <v>0.0054</v>
      </c>
      <c r="H18" s="16"/>
      <c r="I18" s="101"/>
      <c r="J18" s="16"/>
      <c r="K18" s="16"/>
      <c r="L18" s="16"/>
      <c r="M18" s="16"/>
      <c r="N18" s="16">
        <v>0.07299</v>
      </c>
      <c r="O18" s="16">
        <v>0.01</v>
      </c>
      <c r="P18" s="16">
        <v>0.01</v>
      </c>
      <c r="Q18" s="16">
        <v>0.00244</v>
      </c>
      <c r="R18" s="16">
        <v>0.0748</v>
      </c>
      <c r="S18" s="16"/>
      <c r="T18" s="16"/>
      <c r="U18" s="16"/>
      <c r="V18" s="16">
        <v>0.006</v>
      </c>
      <c r="W18" s="101"/>
      <c r="X18" s="109">
        <v>0.0291</v>
      </c>
      <c r="Y18" s="109"/>
      <c r="Z18" s="109"/>
      <c r="AA18" s="69"/>
    </row>
    <row r="19" ht="27" customHeight="1" spans="1:27">
      <c r="A19" s="95"/>
      <c r="B19" s="96" t="s">
        <v>74</v>
      </c>
      <c r="C19" s="20"/>
      <c r="D19" s="21"/>
      <c r="E19" s="21"/>
      <c r="F19" s="21"/>
      <c r="G19" s="21"/>
      <c r="H19" s="21"/>
      <c r="I19" s="102"/>
      <c r="J19" s="21"/>
      <c r="K19" s="21"/>
      <c r="L19" s="21"/>
      <c r="M19" s="21"/>
      <c r="N19" s="21"/>
      <c r="O19" s="21">
        <v>0.0154</v>
      </c>
      <c r="P19" s="21">
        <v>0.015</v>
      </c>
      <c r="Q19" s="21">
        <v>0.0044</v>
      </c>
      <c r="R19" s="21"/>
      <c r="S19" s="21">
        <v>0.0602</v>
      </c>
      <c r="T19" s="21"/>
      <c r="U19" s="21"/>
      <c r="V19" s="21">
        <v>0.003</v>
      </c>
      <c r="W19" s="102">
        <v>3</v>
      </c>
      <c r="X19" s="110"/>
      <c r="Y19" s="110"/>
      <c r="Z19" s="110"/>
      <c r="AA19" s="69"/>
    </row>
    <row r="20" spans="1:27">
      <c r="A20" s="95"/>
      <c r="B20" s="96" t="s">
        <v>75</v>
      </c>
      <c r="C20" s="20"/>
      <c r="D20" s="21">
        <v>0.00733</v>
      </c>
      <c r="E20" s="21"/>
      <c r="F20" s="21"/>
      <c r="G20" s="21"/>
      <c r="H20" s="21"/>
      <c r="I20" s="102"/>
      <c r="J20" s="21"/>
      <c r="K20" s="21"/>
      <c r="L20" s="21"/>
      <c r="M20" s="21">
        <v>0.0444</v>
      </c>
      <c r="N20" s="21"/>
      <c r="O20" s="21"/>
      <c r="P20" s="21"/>
      <c r="Q20" s="21"/>
      <c r="R20" s="21"/>
      <c r="S20" s="21"/>
      <c r="T20" s="21"/>
      <c r="U20" s="21"/>
      <c r="V20" s="21"/>
      <c r="W20" s="102"/>
      <c r="X20" s="110"/>
      <c r="Y20" s="110"/>
      <c r="Z20" s="110"/>
      <c r="AA20" s="69"/>
    </row>
    <row r="21" spans="1:27">
      <c r="A21" s="95"/>
      <c r="B21" s="96" t="s">
        <v>76</v>
      </c>
      <c r="C21" s="20"/>
      <c r="D21" s="21"/>
      <c r="E21" s="21">
        <v>0.008</v>
      </c>
      <c r="F21" s="21"/>
      <c r="G21" s="21"/>
      <c r="H21" s="21"/>
      <c r="I21" s="102"/>
      <c r="J21" s="21"/>
      <c r="K21" s="21"/>
      <c r="L21" s="21">
        <v>0.0204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02"/>
      <c r="X21" s="110"/>
      <c r="Y21" s="110"/>
      <c r="Z21" s="110"/>
      <c r="AA21" s="69"/>
    </row>
    <row r="22" spans="1:27">
      <c r="A22" s="95"/>
      <c r="B22" s="91" t="s">
        <v>36</v>
      </c>
      <c r="C22" s="20"/>
      <c r="D22" s="21"/>
      <c r="E22" s="21"/>
      <c r="F22" s="21"/>
      <c r="G22" s="21"/>
      <c r="H22" s="21"/>
      <c r="I22" s="102"/>
      <c r="J22" s="21"/>
      <c r="K22" s="21">
        <v>0.0504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02"/>
      <c r="X22" s="110"/>
      <c r="Y22" s="110"/>
      <c r="Z22" s="110"/>
      <c r="AA22" s="69"/>
    </row>
    <row r="23" ht="13.95" spans="1:27">
      <c r="A23" s="97"/>
      <c r="B23" s="98"/>
      <c r="C23" s="25"/>
      <c r="D23" s="26"/>
      <c r="E23" s="26"/>
      <c r="F23" s="26"/>
      <c r="G23" s="26"/>
      <c r="H23" s="26"/>
      <c r="I23" s="103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03"/>
      <c r="X23" s="111"/>
      <c r="Y23" s="111"/>
      <c r="Z23" s="111"/>
      <c r="AA23" s="69"/>
    </row>
    <row r="24" spans="1:27">
      <c r="A24" s="93" t="s">
        <v>37</v>
      </c>
      <c r="B24" s="14" t="s">
        <v>77</v>
      </c>
      <c r="C24" s="15">
        <v>0.0126</v>
      </c>
      <c r="D24" s="16">
        <v>0.0021</v>
      </c>
      <c r="E24" s="16">
        <v>0.01</v>
      </c>
      <c r="F24" s="16"/>
      <c r="G24" s="16"/>
      <c r="H24" s="16"/>
      <c r="I24" s="101"/>
      <c r="J24" s="16"/>
      <c r="K24" s="16"/>
      <c r="L24" s="16"/>
      <c r="M24" s="16"/>
      <c r="N24" s="16"/>
      <c r="O24" s="16"/>
      <c r="P24" s="16"/>
      <c r="Q24" s="16">
        <v>0.0024</v>
      </c>
      <c r="R24" s="16"/>
      <c r="S24" s="16"/>
      <c r="T24" s="16">
        <v>0.0422</v>
      </c>
      <c r="U24" s="16"/>
      <c r="V24" s="16"/>
      <c r="W24" s="101">
        <v>12</v>
      </c>
      <c r="X24" s="109"/>
      <c r="Y24" s="109"/>
      <c r="Z24" s="109">
        <v>5</v>
      </c>
      <c r="AA24" s="69"/>
    </row>
    <row r="25" spans="1:27">
      <c r="A25" s="95"/>
      <c r="B25" s="19" t="s">
        <v>78</v>
      </c>
      <c r="C25" s="20">
        <v>0.1594</v>
      </c>
      <c r="D25" s="21"/>
      <c r="E25" s="21">
        <v>0.0071</v>
      </c>
      <c r="F25" s="21"/>
      <c r="G25" s="21"/>
      <c r="H25" s="21">
        <v>0.0029</v>
      </c>
      <c r="I25" s="10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02"/>
      <c r="X25" s="110"/>
      <c r="Y25" s="110"/>
      <c r="Z25" s="110"/>
      <c r="AA25" s="69"/>
    </row>
    <row r="26" spans="1:27">
      <c r="A26" s="95"/>
      <c r="B26" s="19"/>
      <c r="C26" s="20"/>
      <c r="D26" s="21"/>
      <c r="E26" s="21"/>
      <c r="F26" s="21"/>
      <c r="G26" s="21"/>
      <c r="H26" s="21"/>
      <c r="I26" s="10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02"/>
      <c r="X26" s="110"/>
      <c r="Y26" s="110"/>
      <c r="Z26" s="110"/>
      <c r="AA26" s="69"/>
    </row>
    <row r="27" spans="1:27">
      <c r="A27" s="95"/>
      <c r="B27" s="29"/>
      <c r="C27" s="30"/>
      <c r="D27" s="31"/>
      <c r="E27" s="31"/>
      <c r="F27" s="31"/>
      <c r="G27" s="31"/>
      <c r="H27" s="31"/>
      <c r="I27" s="10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104"/>
      <c r="X27" s="112"/>
      <c r="Y27" s="112"/>
      <c r="Z27" s="112"/>
      <c r="AA27" s="69"/>
    </row>
    <row r="28" ht="13.95" spans="1:27">
      <c r="A28" s="97"/>
      <c r="B28" s="24"/>
      <c r="C28" s="25"/>
      <c r="D28" s="26"/>
      <c r="E28" s="26"/>
      <c r="F28" s="26"/>
      <c r="G28" s="26"/>
      <c r="H28" s="26"/>
      <c r="I28" s="10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03"/>
      <c r="X28" s="111"/>
      <c r="Y28" s="111">
        <v>1</v>
      </c>
      <c r="Z28" s="111"/>
      <c r="AA28" s="69"/>
    </row>
    <row r="29" ht="16.35" spans="1:27">
      <c r="A29" s="46" t="s">
        <v>39</v>
      </c>
      <c r="B29" s="47"/>
      <c r="C29" s="15">
        <f t="shared" ref="C29:X29" si="0">SUM(C9:C28)</f>
        <v>0.3204</v>
      </c>
      <c r="D29" s="16">
        <f t="shared" si="0"/>
        <v>0.01942</v>
      </c>
      <c r="E29" s="16">
        <f t="shared" si="0"/>
        <v>0.0362</v>
      </c>
      <c r="F29" s="16">
        <f t="shared" si="0"/>
        <v>0.0251</v>
      </c>
      <c r="G29" s="16">
        <f t="shared" si="0"/>
        <v>0.0054</v>
      </c>
      <c r="H29" s="16">
        <f t="shared" si="0"/>
        <v>0.0029</v>
      </c>
      <c r="I29" s="101">
        <f t="shared" si="0"/>
        <v>0.0006</v>
      </c>
      <c r="J29" s="16">
        <f t="shared" si="0"/>
        <v>0.0314</v>
      </c>
      <c r="K29" s="16">
        <f t="shared" si="0"/>
        <v>0.0504</v>
      </c>
      <c r="L29" s="16">
        <f t="shared" si="0"/>
        <v>0.0204</v>
      </c>
      <c r="M29" s="16">
        <f t="shared" si="0"/>
        <v>0.0444</v>
      </c>
      <c r="N29" s="16">
        <f t="shared" si="0"/>
        <v>0.07299</v>
      </c>
      <c r="O29" s="16">
        <f t="shared" si="0"/>
        <v>0.0254</v>
      </c>
      <c r="P29" s="16">
        <f t="shared" si="0"/>
        <v>0.025</v>
      </c>
      <c r="Q29" s="16">
        <f t="shared" si="0"/>
        <v>0.00924</v>
      </c>
      <c r="R29" s="16">
        <f t="shared" si="0"/>
        <v>0.0748</v>
      </c>
      <c r="S29" s="16">
        <f t="shared" si="0"/>
        <v>0.0602</v>
      </c>
      <c r="T29" s="16">
        <f t="shared" si="0"/>
        <v>0.0422</v>
      </c>
      <c r="U29" s="16">
        <f t="shared" si="0"/>
        <v>0.1243</v>
      </c>
      <c r="V29" s="16">
        <f t="shared" si="0"/>
        <v>0.009</v>
      </c>
      <c r="W29" s="16">
        <f t="shared" si="0"/>
        <v>15</v>
      </c>
      <c r="X29" s="16">
        <f t="shared" si="0"/>
        <v>0.0291</v>
      </c>
      <c r="Y29" s="16">
        <v>1</v>
      </c>
      <c r="Z29" s="16">
        <v>5</v>
      </c>
      <c r="AA29" s="72"/>
    </row>
    <row r="30" ht="15.6" hidden="1" spans="1:27">
      <c r="A30" s="48" t="s">
        <v>40</v>
      </c>
      <c r="B30" s="49"/>
      <c r="C30" s="99">
        <f>103*C29</f>
        <v>33.0012</v>
      </c>
      <c r="D30" s="99">
        <f t="shared" ref="D30:Z30" si="1">103*D29</f>
        <v>2.00026</v>
      </c>
      <c r="E30" s="99">
        <f t="shared" si="1"/>
        <v>3.7286</v>
      </c>
      <c r="F30" s="99">
        <f t="shared" si="1"/>
        <v>2.5853</v>
      </c>
      <c r="G30" s="99">
        <f t="shared" si="1"/>
        <v>0.5562</v>
      </c>
      <c r="H30" s="99">
        <f t="shared" si="1"/>
        <v>0.2987</v>
      </c>
      <c r="I30" s="99">
        <f t="shared" si="1"/>
        <v>0.0618</v>
      </c>
      <c r="J30" s="99">
        <f t="shared" si="1"/>
        <v>3.2342</v>
      </c>
      <c r="K30" s="99">
        <f t="shared" si="1"/>
        <v>5.1912</v>
      </c>
      <c r="L30" s="99">
        <f t="shared" si="1"/>
        <v>2.1012</v>
      </c>
      <c r="M30" s="99">
        <f t="shared" si="1"/>
        <v>4.5732</v>
      </c>
      <c r="N30" s="99">
        <f t="shared" si="1"/>
        <v>7.51797</v>
      </c>
      <c r="O30" s="99">
        <f t="shared" si="1"/>
        <v>2.6162</v>
      </c>
      <c r="P30" s="99">
        <f t="shared" si="1"/>
        <v>2.575</v>
      </c>
      <c r="Q30" s="99">
        <f t="shared" si="1"/>
        <v>0.95172</v>
      </c>
      <c r="R30" s="99">
        <f t="shared" si="1"/>
        <v>7.7044</v>
      </c>
      <c r="S30" s="99">
        <f t="shared" si="1"/>
        <v>6.2006</v>
      </c>
      <c r="T30" s="99">
        <f t="shared" si="1"/>
        <v>4.3466</v>
      </c>
      <c r="U30" s="99">
        <f t="shared" si="1"/>
        <v>12.8029</v>
      </c>
      <c r="V30" s="99">
        <f t="shared" si="1"/>
        <v>0.927</v>
      </c>
      <c r="W30" s="99">
        <v>15</v>
      </c>
      <c r="X30" s="99">
        <f t="shared" si="1"/>
        <v>2.9973</v>
      </c>
      <c r="Y30" s="99">
        <v>1</v>
      </c>
      <c r="Z30" s="99">
        <v>5</v>
      </c>
      <c r="AA30" s="113"/>
    </row>
    <row r="31" ht="15.6" spans="1:27">
      <c r="A31" s="48" t="s">
        <v>40</v>
      </c>
      <c r="B31" s="49"/>
      <c r="C31" s="50">
        <f t="shared" ref="C31:V31" si="2">ROUND(C30,2)</f>
        <v>33</v>
      </c>
      <c r="D31" s="52">
        <f t="shared" si="2"/>
        <v>2</v>
      </c>
      <c r="E31" s="52">
        <f t="shared" si="2"/>
        <v>3.73</v>
      </c>
      <c r="F31" s="52">
        <f t="shared" si="2"/>
        <v>2.59</v>
      </c>
      <c r="G31" s="52">
        <f t="shared" si="2"/>
        <v>0.56</v>
      </c>
      <c r="H31" s="52">
        <f t="shared" si="2"/>
        <v>0.3</v>
      </c>
      <c r="I31" s="52">
        <f t="shared" si="2"/>
        <v>0.06</v>
      </c>
      <c r="J31" s="52">
        <f t="shared" si="2"/>
        <v>3.23</v>
      </c>
      <c r="K31" s="52">
        <f t="shared" si="2"/>
        <v>5.19</v>
      </c>
      <c r="L31" s="52">
        <f t="shared" si="2"/>
        <v>2.1</v>
      </c>
      <c r="M31" s="52">
        <f t="shared" si="2"/>
        <v>4.57</v>
      </c>
      <c r="N31" s="61">
        <f t="shared" si="2"/>
        <v>7.52</v>
      </c>
      <c r="O31" s="61">
        <f t="shared" si="2"/>
        <v>2.62</v>
      </c>
      <c r="P31" s="61">
        <f t="shared" si="2"/>
        <v>2.58</v>
      </c>
      <c r="Q31" s="61">
        <f t="shared" si="2"/>
        <v>0.95</v>
      </c>
      <c r="R31" s="61">
        <f t="shared" si="2"/>
        <v>7.7</v>
      </c>
      <c r="S31" s="61">
        <f t="shared" si="2"/>
        <v>6.2</v>
      </c>
      <c r="T31" s="61">
        <f t="shared" si="2"/>
        <v>4.35</v>
      </c>
      <c r="U31" s="61">
        <f t="shared" si="2"/>
        <v>12.8</v>
      </c>
      <c r="V31" s="61">
        <f t="shared" si="2"/>
        <v>0.93</v>
      </c>
      <c r="W31" s="61">
        <v>15</v>
      </c>
      <c r="X31" s="61">
        <v>3</v>
      </c>
      <c r="Y31" s="61">
        <v>1</v>
      </c>
      <c r="Z31" s="61">
        <v>5</v>
      </c>
      <c r="AA31" s="75"/>
    </row>
    <row r="32" ht="15.6" spans="1:27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88</v>
      </c>
      <c r="G32" s="51">
        <v>44</v>
      </c>
      <c r="H32" s="52">
        <v>1500</v>
      </c>
      <c r="I32" s="51">
        <v>1850</v>
      </c>
      <c r="J32" s="51">
        <v>62.37</v>
      </c>
      <c r="K32" s="51">
        <v>39.5</v>
      </c>
      <c r="L32" s="61">
        <v>250</v>
      </c>
      <c r="M32" s="52">
        <v>133.33</v>
      </c>
      <c r="N32" s="52">
        <v>35</v>
      </c>
      <c r="O32" s="52">
        <v>52</v>
      </c>
      <c r="P32" s="61">
        <v>62</v>
      </c>
      <c r="Q32" s="61">
        <v>200</v>
      </c>
      <c r="R32" s="52">
        <v>240</v>
      </c>
      <c r="S32" s="61">
        <v>300</v>
      </c>
      <c r="T32" s="61">
        <v>95</v>
      </c>
      <c r="U32" s="61">
        <v>90</v>
      </c>
      <c r="V32" s="61">
        <v>367</v>
      </c>
      <c r="W32" s="61">
        <v>8</v>
      </c>
      <c r="X32" s="74">
        <v>258</v>
      </c>
      <c r="Y32" s="74">
        <v>18</v>
      </c>
      <c r="Z32" s="74">
        <v>2.7</v>
      </c>
      <c r="AA32" s="19"/>
    </row>
    <row r="33" ht="16.35" spans="1:27">
      <c r="A33" s="53" t="s">
        <v>42</v>
      </c>
      <c r="B33" s="54"/>
      <c r="C33" s="55">
        <f t="shared" ref="C33:AA33" si="3">C31*C32</f>
        <v>2376</v>
      </c>
      <c r="D33" s="55">
        <f t="shared" si="3"/>
        <v>1400</v>
      </c>
      <c r="E33" s="55">
        <f t="shared" si="3"/>
        <v>261.1</v>
      </c>
      <c r="F33" s="55">
        <f t="shared" si="3"/>
        <v>227.92</v>
      </c>
      <c r="G33" s="55">
        <f t="shared" si="3"/>
        <v>24.64</v>
      </c>
      <c r="H33" s="55">
        <f t="shared" si="3"/>
        <v>450</v>
      </c>
      <c r="I33" s="55">
        <f t="shared" si="3"/>
        <v>111</v>
      </c>
      <c r="J33" s="55">
        <f t="shared" si="3"/>
        <v>201.4551</v>
      </c>
      <c r="K33" s="55">
        <f t="shared" si="3"/>
        <v>205.005</v>
      </c>
      <c r="L33" s="55">
        <f t="shared" si="3"/>
        <v>525</v>
      </c>
      <c r="M33" s="55">
        <f t="shared" si="3"/>
        <v>609.3181</v>
      </c>
      <c r="N33" s="55">
        <f t="shared" si="3"/>
        <v>263.2</v>
      </c>
      <c r="O33" s="55">
        <f t="shared" si="3"/>
        <v>136.24</v>
      </c>
      <c r="P33" s="55">
        <f t="shared" si="3"/>
        <v>159.96</v>
      </c>
      <c r="Q33" s="55">
        <f t="shared" si="3"/>
        <v>190</v>
      </c>
      <c r="R33" s="55">
        <f t="shared" si="3"/>
        <v>1848</v>
      </c>
      <c r="S33" s="55">
        <f t="shared" si="3"/>
        <v>1860</v>
      </c>
      <c r="T33" s="55">
        <f t="shared" si="3"/>
        <v>413.25</v>
      </c>
      <c r="U33" s="55">
        <f t="shared" si="3"/>
        <v>1152</v>
      </c>
      <c r="V33" s="55">
        <f t="shared" si="3"/>
        <v>341.31</v>
      </c>
      <c r="W33" s="55">
        <f t="shared" si="3"/>
        <v>120</v>
      </c>
      <c r="X33" s="55">
        <f t="shared" si="3"/>
        <v>774</v>
      </c>
      <c r="Y33" s="55">
        <f t="shared" si="3"/>
        <v>18</v>
      </c>
      <c r="Z33" s="55">
        <f t="shared" si="3"/>
        <v>13.5</v>
      </c>
      <c r="AA33" s="76">
        <f>SUM(C33:Z33)</f>
        <v>13680.8982</v>
      </c>
    </row>
    <row r="34" ht="15.6" spans="1:27">
      <c r="A34" s="56"/>
      <c r="B34" s="5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57">
        <f>AA33/AA2</f>
        <v>132.824254368932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9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05"/>
    <pageSetUpPr fitToPage="1"/>
  </sheetPr>
  <dimension ref="A1:AC37"/>
  <sheetViews>
    <sheetView workbookViewId="0">
      <pane ySplit="7" topLeftCell="A8" activePane="bottomLeft" state="frozen"/>
      <selection/>
      <selection pane="bottomLeft" activeCell="A1" sqref="A1:AC1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.11111111111111" customWidth="1"/>
    <col min="4" max="4" width="7.33333333333333" customWidth="1"/>
    <col min="5" max="5" width="6.22222222222222" customWidth="1"/>
    <col min="6" max="6" width="6.11111111111111" customWidth="1"/>
    <col min="7" max="7" width="5.66666666666667" customWidth="1"/>
    <col min="8" max="8" width="7.33333333333333" customWidth="1"/>
    <col min="9" max="9" width="7.33333333333333" style="122" customWidth="1"/>
    <col min="10" max="11" width="6.11111111111111" customWidth="1"/>
    <col min="12" max="13" width="7.11111111111111" customWidth="1"/>
    <col min="14" max="14" width="6.22222222222222" customWidth="1"/>
    <col min="15" max="15" width="6" customWidth="1"/>
    <col min="16" max="16" width="6.11111111111111" customWidth="1"/>
    <col min="17" max="20" width="7" customWidth="1"/>
    <col min="21" max="21" width="6.44444444444444" customWidth="1"/>
    <col min="22" max="22" width="7.11111111111111" customWidth="1"/>
    <col min="23" max="23" width="7.22222222222222" customWidth="1"/>
    <col min="24" max="24" width="5.66666666666667" customWidth="1"/>
    <col min="25" max="27" width="6.22222222222222" customWidth="1"/>
    <col min="28" max="28" width="5.77777777777778" customWidth="1"/>
    <col min="29" max="29" width="8.66666666666667" customWidth="1"/>
  </cols>
  <sheetData>
    <row r="1" s="1" customFormat="1" ht="43" customHeight="1" spans="1:1">
      <c r="A1" s="1" t="s">
        <v>0</v>
      </c>
    </row>
    <row r="2" customHeight="1" spans="1:29">
      <c r="A2" s="114"/>
      <c r="B2" s="3" t="s">
        <v>79</v>
      </c>
      <c r="C2" s="4" t="s">
        <v>2</v>
      </c>
      <c r="D2" s="4" t="s">
        <v>3</v>
      </c>
      <c r="E2" s="4" t="s">
        <v>5</v>
      </c>
      <c r="F2" s="4" t="s">
        <v>20</v>
      </c>
      <c r="G2" s="4" t="s">
        <v>4</v>
      </c>
      <c r="H2" s="4" t="s">
        <v>80</v>
      </c>
      <c r="I2" s="131" t="s">
        <v>7</v>
      </c>
      <c r="J2" s="4" t="s">
        <v>9</v>
      </c>
      <c r="K2" s="4" t="s">
        <v>10</v>
      </c>
      <c r="L2" s="4" t="s">
        <v>8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81</v>
      </c>
      <c r="S2" s="4" t="s">
        <v>51</v>
      </c>
      <c r="T2" s="4" t="s">
        <v>82</v>
      </c>
      <c r="U2" s="4" t="s">
        <v>11</v>
      </c>
      <c r="V2" s="4" t="s">
        <v>19</v>
      </c>
      <c r="W2" s="4" t="s">
        <v>17</v>
      </c>
      <c r="X2" s="4" t="s">
        <v>22</v>
      </c>
      <c r="Y2" s="4" t="s">
        <v>54</v>
      </c>
      <c r="Z2" s="4" t="s">
        <v>83</v>
      </c>
      <c r="AA2" s="4" t="s">
        <v>84</v>
      </c>
      <c r="AB2" s="4" t="s">
        <v>85</v>
      </c>
      <c r="AC2" s="137">
        <v>106</v>
      </c>
    </row>
    <row r="3" spans="1:29">
      <c r="A3" s="115"/>
      <c r="B3" s="5"/>
      <c r="C3" s="6"/>
      <c r="D3" s="6"/>
      <c r="E3" s="6"/>
      <c r="F3" s="6"/>
      <c r="G3" s="6"/>
      <c r="H3" s="6"/>
      <c r="I3" s="13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8"/>
    </row>
    <row r="4" spans="1:29">
      <c r="A4" s="115"/>
      <c r="B4" s="5"/>
      <c r="C4" s="6"/>
      <c r="D4" s="6"/>
      <c r="E4" s="6"/>
      <c r="F4" s="6"/>
      <c r="G4" s="6"/>
      <c r="H4" s="6"/>
      <c r="I4" s="13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38"/>
    </row>
    <row r="5" ht="12" customHeight="1" spans="1:29">
      <c r="A5" s="115"/>
      <c r="B5" s="5"/>
      <c r="C5" s="6"/>
      <c r="D5" s="6"/>
      <c r="E5" s="6"/>
      <c r="F5" s="6"/>
      <c r="G5" s="6"/>
      <c r="H5" s="6"/>
      <c r="I5" s="13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8"/>
    </row>
    <row r="6" spans="1:29">
      <c r="A6" s="115"/>
      <c r="B6" s="5"/>
      <c r="C6" s="6"/>
      <c r="D6" s="6"/>
      <c r="E6" s="6"/>
      <c r="F6" s="6"/>
      <c r="G6" s="6"/>
      <c r="H6" s="6"/>
      <c r="I6" s="13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38"/>
    </row>
    <row r="7" ht="28" customHeight="1" spans="1:29">
      <c r="A7" s="123"/>
      <c r="B7" s="8"/>
      <c r="C7" s="9"/>
      <c r="D7" s="9"/>
      <c r="E7" s="9"/>
      <c r="F7" s="9"/>
      <c r="G7" s="9"/>
      <c r="H7" s="9"/>
      <c r="I7" s="13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39"/>
    </row>
    <row r="8" ht="15" customHeight="1" spans="1:29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26">
        <v>23</v>
      </c>
      <c r="Z8" s="126">
        <v>24</v>
      </c>
      <c r="AA8" s="126">
        <v>25</v>
      </c>
      <c r="AB8" s="126">
        <v>26</v>
      </c>
      <c r="AC8" s="140" t="s">
        <v>24</v>
      </c>
    </row>
    <row r="9" spans="1:29">
      <c r="A9" s="13" t="s">
        <v>25</v>
      </c>
      <c r="B9" s="14" t="s">
        <v>86</v>
      </c>
      <c r="C9" s="15">
        <v>0.1471</v>
      </c>
      <c r="D9" s="16"/>
      <c r="E9" s="16">
        <v>0.0053</v>
      </c>
      <c r="F9" s="16"/>
      <c r="G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66">
        <v>0.0226</v>
      </c>
      <c r="U9" s="66"/>
      <c r="V9" s="66"/>
      <c r="W9" s="66"/>
      <c r="X9" s="66"/>
      <c r="Y9" s="66"/>
      <c r="Z9" s="66"/>
      <c r="AA9" s="66"/>
      <c r="AB9" s="66"/>
      <c r="AC9" s="67" t="s">
        <v>87</v>
      </c>
    </row>
    <row r="10" spans="1:29">
      <c r="A10" s="18"/>
      <c r="B10" s="19" t="s">
        <v>56</v>
      </c>
      <c r="C10" s="20"/>
      <c r="D10" s="21"/>
      <c r="E10" s="21">
        <v>0.00733</v>
      </c>
      <c r="F10" s="21"/>
      <c r="G10" s="21"/>
      <c r="H10" s="21"/>
      <c r="I10" s="2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68"/>
      <c r="U10" s="68"/>
      <c r="V10" s="68"/>
      <c r="W10" s="68"/>
      <c r="X10" s="68"/>
      <c r="Y10" s="68"/>
      <c r="Z10" s="68"/>
      <c r="AA10" s="68"/>
      <c r="AB10" s="68"/>
      <c r="AC10" s="69"/>
    </row>
    <row r="11" spans="1:29">
      <c r="A11" s="18"/>
      <c r="B11" s="91" t="s">
        <v>57</v>
      </c>
      <c r="C11" s="20"/>
      <c r="D11" s="21">
        <v>0.0099</v>
      </c>
      <c r="E11" s="21"/>
      <c r="F11" s="21"/>
      <c r="G11" s="21"/>
      <c r="H11" s="21"/>
      <c r="I11" s="22"/>
      <c r="J11" s="21">
        <v>0.0303</v>
      </c>
      <c r="K11" s="21"/>
      <c r="L11" s="21"/>
      <c r="M11" s="21"/>
      <c r="N11" s="21"/>
      <c r="O11" s="21"/>
      <c r="P11" s="21"/>
      <c r="Q11" s="21"/>
      <c r="R11" s="21"/>
      <c r="S11" s="21"/>
      <c r="T11" s="68"/>
      <c r="U11" s="68"/>
      <c r="V11" s="68"/>
      <c r="W11" s="68"/>
      <c r="X11" s="68"/>
      <c r="Y11" s="68"/>
      <c r="Z11" s="68"/>
      <c r="AA11" s="68"/>
      <c r="AB11" s="68"/>
      <c r="AC11" s="69"/>
    </row>
    <row r="12" spans="1:29">
      <c r="A12" s="18"/>
      <c r="B12" s="19"/>
      <c r="C12" s="20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8"/>
      <c r="U12" s="68"/>
      <c r="V12" s="68"/>
      <c r="W12" s="68"/>
      <c r="X12" s="68"/>
      <c r="Y12" s="68"/>
      <c r="Z12" s="68"/>
      <c r="AA12" s="68"/>
      <c r="AB12" s="68"/>
      <c r="AC12" s="69"/>
    </row>
    <row r="13" ht="13.95" spans="1:29">
      <c r="A13" s="23"/>
      <c r="B13" s="24"/>
      <c r="C13" s="25"/>
      <c r="D13" s="26"/>
      <c r="E13" s="26"/>
      <c r="F13" s="26"/>
      <c r="G13" s="26"/>
      <c r="H13" s="2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0"/>
      <c r="U13" s="70"/>
      <c r="V13" s="70"/>
      <c r="W13" s="70"/>
      <c r="X13" s="70"/>
      <c r="Y13" s="70"/>
      <c r="Z13" s="70"/>
      <c r="AA13" s="70"/>
      <c r="AB13" s="70"/>
      <c r="AC13" s="69"/>
    </row>
    <row r="14" spans="1:29">
      <c r="A14" s="13" t="s">
        <v>30</v>
      </c>
      <c r="B14" s="14" t="s">
        <v>8</v>
      </c>
      <c r="C14" s="15"/>
      <c r="D14" s="16"/>
      <c r="E14" s="16"/>
      <c r="F14" s="16"/>
      <c r="G14" s="16"/>
      <c r="H14" s="16"/>
      <c r="I14" s="17"/>
      <c r="J14" s="16"/>
      <c r="K14" s="16"/>
      <c r="L14" s="16">
        <v>0.133</v>
      </c>
      <c r="M14" s="16"/>
      <c r="N14" s="16"/>
      <c r="O14" s="16"/>
      <c r="P14" s="16"/>
      <c r="Q14" s="16"/>
      <c r="R14" s="16"/>
      <c r="S14" s="16"/>
      <c r="T14" s="66"/>
      <c r="U14" s="66"/>
      <c r="V14" s="66"/>
      <c r="W14" s="66"/>
      <c r="X14" s="66"/>
      <c r="Y14" s="66"/>
      <c r="Z14" s="66"/>
      <c r="AA14" s="66"/>
      <c r="AB14" s="66"/>
      <c r="AC14" s="69"/>
    </row>
    <row r="15" spans="1:29">
      <c r="A15" s="18"/>
      <c r="B15" s="19"/>
      <c r="C15" s="20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68"/>
      <c r="U15" s="68"/>
      <c r="V15" s="68"/>
      <c r="W15" s="68"/>
      <c r="X15" s="68"/>
      <c r="Y15" s="68"/>
      <c r="Z15" s="68"/>
      <c r="AA15" s="68"/>
      <c r="AB15" s="68"/>
      <c r="AC15" s="69"/>
    </row>
    <row r="16" spans="1:29">
      <c r="A16" s="18"/>
      <c r="B16" s="19"/>
      <c r="C16" s="20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68"/>
      <c r="U16" s="68"/>
      <c r="V16" s="68"/>
      <c r="W16" s="68"/>
      <c r="X16" s="68"/>
      <c r="Y16" s="68"/>
      <c r="Z16" s="68"/>
      <c r="AA16" s="68"/>
      <c r="AB16" s="68"/>
      <c r="AC16" s="69"/>
    </row>
    <row r="17" ht="13.95" spans="1:29">
      <c r="A17" s="28"/>
      <c r="B17" s="24"/>
      <c r="C17" s="30"/>
      <c r="D17" s="31"/>
      <c r="E17" s="31"/>
      <c r="F17" s="31"/>
      <c r="G17" s="31"/>
      <c r="H17" s="31"/>
      <c r="I17" s="3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71"/>
      <c r="U17" s="71"/>
      <c r="V17" s="71"/>
      <c r="W17" s="71"/>
      <c r="X17" s="71"/>
      <c r="Y17" s="71"/>
      <c r="Z17" s="71"/>
      <c r="AA17" s="71"/>
      <c r="AB17" s="71"/>
      <c r="AC17" s="69"/>
    </row>
    <row r="18" spans="1:29">
      <c r="A18" s="33" t="s">
        <v>31</v>
      </c>
      <c r="B18" s="94" t="s">
        <v>88</v>
      </c>
      <c r="C18" s="15"/>
      <c r="D18" s="16"/>
      <c r="E18" s="16"/>
      <c r="F18" s="16"/>
      <c r="G18" s="16">
        <v>0.005</v>
      </c>
      <c r="H18" s="16">
        <v>0.0473</v>
      </c>
      <c r="I18" s="17"/>
      <c r="J18" s="16"/>
      <c r="K18" s="16"/>
      <c r="L18" s="16"/>
      <c r="M18" s="16">
        <v>0.0723</v>
      </c>
      <c r="N18" s="16">
        <v>0.0103</v>
      </c>
      <c r="O18" s="16">
        <v>0.0095</v>
      </c>
      <c r="P18" s="16">
        <v>0.002</v>
      </c>
      <c r="Q18" s="16"/>
      <c r="R18" s="16"/>
      <c r="S18" s="16">
        <v>0.0309</v>
      </c>
      <c r="T18" s="66"/>
      <c r="U18" s="66"/>
      <c r="V18" s="66">
        <v>0.0062</v>
      </c>
      <c r="W18" s="66"/>
      <c r="X18" s="66"/>
      <c r="Y18" s="66"/>
      <c r="Z18" s="66"/>
      <c r="AA18" s="66"/>
      <c r="AB18" s="66"/>
      <c r="AC18" s="69"/>
    </row>
    <row r="19" spans="1:29">
      <c r="A19" s="35"/>
      <c r="B19" s="96" t="s">
        <v>89</v>
      </c>
      <c r="C19" s="20"/>
      <c r="D19" s="21">
        <v>0.0103</v>
      </c>
      <c r="E19" s="21"/>
      <c r="F19" s="21"/>
      <c r="G19" s="21"/>
      <c r="H19" s="21"/>
      <c r="I19" s="22"/>
      <c r="J19" s="21"/>
      <c r="K19" s="21"/>
      <c r="L19" s="21"/>
      <c r="M19" s="21">
        <v>0.1984</v>
      </c>
      <c r="N19" s="21">
        <v>0.015</v>
      </c>
      <c r="O19" s="21"/>
      <c r="P19" s="21"/>
      <c r="Q19" s="21">
        <v>0.0878</v>
      </c>
      <c r="R19" s="21"/>
      <c r="S19" s="21"/>
      <c r="T19" s="68"/>
      <c r="U19" s="68"/>
      <c r="V19" s="68"/>
      <c r="W19" s="68"/>
      <c r="X19" s="68"/>
      <c r="Y19" s="68">
        <v>12</v>
      </c>
      <c r="Z19" s="68"/>
      <c r="AA19" s="68"/>
      <c r="AB19" s="68"/>
      <c r="AC19" s="69"/>
    </row>
    <row r="20" spans="1:29">
      <c r="A20" s="35"/>
      <c r="B20" s="96" t="s">
        <v>90</v>
      </c>
      <c r="C20" s="20"/>
      <c r="D20" s="21"/>
      <c r="E20" s="21">
        <v>0.0011</v>
      </c>
      <c r="F20" s="21"/>
      <c r="G20" s="21"/>
      <c r="H20" s="21"/>
      <c r="I20" s="22"/>
      <c r="J20" s="21"/>
      <c r="K20" s="21"/>
      <c r="L20" s="21">
        <v>0.0339</v>
      </c>
      <c r="M20" s="21"/>
      <c r="N20" s="21"/>
      <c r="O20" s="21"/>
      <c r="P20" s="21">
        <v>0.0033</v>
      </c>
      <c r="Q20" s="21"/>
      <c r="R20" s="21"/>
      <c r="S20" s="21"/>
      <c r="T20" s="68"/>
      <c r="U20" s="68"/>
      <c r="V20" s="68"/>
      <c r="W20" s="68">
        <v>0.0338</v>
      </c>
      <c r="X20" s="68"/>
      <c r="Y20" s="68"/>
      <c r="Z20" s="68"/>
      <c r="AA20" s="68"/>
      <c r="AB20" s="68">
        <v>0.5</v>
      </c>
      <c r="AC20" s="69"/>
    </row>
    <row r="21" spans="1:29">
      <c r="A21" s="35"/>
      <c r="B21" s="96" t="s">
        <v>76</v>
      </c>
      <c r="C21" s="20"/>
      <c r="D21" s="21"/>
      <c r="E21" s="21">
        <v>0.00844</v>
      </c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68"/>
      <c r="U21" s="68">
        <v>0.0203</v>
      </c>
      <c r="V21" s="68"/>
      <c r="W21" s="68"/>
      <c r="X21" s="68"/>
      <c r="Y21" s="68"/>
      <c r="Z21" s="68"/>
      <c r="AA21" s="68"/>
      <c r="AB21" s="68"/>
      <c r="AC21" s="69"/>
    </row>
    <row r="22" spans="1:29">
      <c r="A22" s="35"/>
      <c r="B22" s="91" t="s">
        <v>36</v>
      </c>
      <c r="C22" s="20"/>
      <c r="D22" s="21"/>
      <c r="E22" s="21"/>
      <c r="F22" s="21"/>
      <c r="G22" s="21"/>
      <c r="H22" s="21"/>
      <c r="I22" s="22"/>
      <c r="J22" s="21"/>
      <c r="K22" s="21">
        <v>0.048</v>
      </c>
      <c r="L22" s="21"/>
      <c r="M22" s="21"/>
      <c r="N22" s="21"/>
      <c r="O22" s="21"/>
      <c r="P22" s="21"/>
      <c r="Q22" s="21"/>
      <c r="R22" s="21"/>
      <c r="S22" s="21"/>
      <c r="T22" s="68"/>
      <c r="U22" s="68"/>
      <c r="V22" s="68"/>
      <c r="W22" s="68"/>
      <c r="X22" s="68"/>
      <c r="Y22" s="68"/>
      <c r="Z22" s="68"/>
      <c r="AA22" s="68"/>
      <c r="AB22" s="68"/>
      <c r="AC22" s="69"/>
    </row>
    <row r="23" ht="13.95" spans="1:29">
      <c r="A23" s="38"/>
      <c r="B23" s="98"/>
      <c r="C23" s="25"/>
      <c r="D23" s="26"/>
      <c r="E23" s="26"/>
      <c r="F23" s="26"/>
      <c r="G23" s="26"/>
      <c r="H23" s="26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70"/>
      <c r="U23" s="70"/>
      <c r="V23" s="70"/>
      <c r="W23" s="70"/>
      <c r="X23" s="70"/>
      <c r="Y23" s="70"/>
      <c r="Z23" s="70"/>
      <c r="AA23" s="70"/>
      <c r="AB23" s="70"/>
      <c r="AC23" s="69"/>
    </row>
    <row r="24" spans="1:29">
      <c r="A24" s="33" t="s">
        <v>37</v>
      </c>
      <c r="B24" s="14" t="s">
        <v>91</v>
      </c>
      <c r="C24" s="15">
        <v>0.0604</v>
      </c>
      <c r="D24" s="16"/>
      <c r="E24" s="16">
        <v>0.0053</v>
      </c>
      <c r="F24" s="16">
        <v>0.0063</v>
      </c>
      <c r="G24" s="16"/>
      <c r="H24" s="16"/>
      <c r="I24" s="17"/>
      <c r="J24" s="16"/>
      <c r="K24" s="16"/>
      <c r="L24" s="16"/>
      <c r="M24" s="16"/>
      <c r="N24" s="16"/>
      <c r="O24" s="16"/>
      <c r="P24" s="16">
        <v>0.0073</v>
      </c>
      <c r="Q24" s="16"/>
      <c r="R24" s="16">
        <v>0.0302</v>
      </c>
      <c r="S24" s="16"/>
      <c r="T24" s="66"/>
      <c r="U24" s="66"/>
      <c r="V24" s="66"/>
      <c r="W24" s="66"/>
      <c r="X24" s="66"/>
      <c r="Y24" s="66">
        <v>12</v>
      </c>
      <c r="Z24" s="136">
        <v>0.015</v>
      </c>
      <c r="AA24" s="136"/>
      <c r="AB24" s="68"/>
      <c r="AC24" s="69"/>
    </row>
    <row r="25" spans="1:29">
      <c r="A25" s="35"/>
      <c r="B25" s="127" t="s">
        <v>92</v>
      </c>
      <c r="C25" s="128"/>
      <c r="D25" s="129"/>
      <c r="E25" s="129">
        <v>0.0073</v>
      </c>
      <c r="F25" s="129"/>
      <c r="G25" s="129"/>
      <c r="H25" s="129"/>
      <c r="I25" s="134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6"/>
      <c r="U25" s="136"/>
      <c r="V25" s="136"/>
      <c r="W25" s="136"/>
      <c r="X25" s="136"/>
      <c r="Y25" s="136"/>
      <c r="Z25" s="136"/>
      <c r="AA25" s="136"/>
      <c r="AB25" s="68"/>
      <c r="AC25" s="69"/>
    </row>
    <row r="26" spans="1:29">
      <c r="A26" s="35"/>
      <c r="B26" s="19" t="s">
        <v>56</v>
      </c>
      <c r="C26" s="20"/>
      <c r="D26" s="21"/>
      <c r="E26" s="21">
        <v>0.0072</v>
      </c>
      <c r="F26" s="21"/>
      <c r="G26" s="21"/>
      <c r="H26" s="21"/>
      <c r="I26" s="22">
        <v>0.0006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68"/>
      <c r="U26" s="68"/>
      <c r="V26" s="68"/>
      <c r="W26" s="68"/>
      <c r="X26" s="68"/>
      <c r="Y26" s="68"/>
      <c r="Z26" s="68"/>
      <c r="AA26" s="68"/>
      <c r="AB26" s="68"/>
      <c r="AC26" s="69"/>
    </row>
    <row r="27" ht="13.95" spans="1:29">
      <c r="A27" s="35"/>
      <c r="B27" s="19"/>
      <c r="C27" s="20"/>
      <c r="D27" s="21"/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8"/>
      <c r="U27" s="68"/>
      <c r="V27" s="68"/>
      <c r="W27" s="68"/>
      <c r="X27" s="68"/>
      <c r="Y27" s="68"/>
      <c r="Z27" s="68"/>
      <c r="AA27" s="68"/>
      <c r="AB27" s="68"/>
      <c r="AC27" s="72"/>
    </row>
    <row r="28" ht="13.95" spans="1:29">
      <c r="A28" s="38"/>
      <c r="B28" s="24"/>
      <c r="C28" s="25"/>
      <c r="D28" s="26"/>
      <c r="E28" s="26"/>
      <c r="F28" s="26"/>
      <c r="G28" s="26"/>
      <c r="H28" s="2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70"/>
      <c r="U28" s="70"/>
      <c r="V28" s="70"/>
      <c r="W28" s="70"/>
      <c r="X28" s="70">
        <v>1</v>
      </c>
      <c r="Y28" s="70"/>
      <c r="Z28" s="70"/>
      <c r="AA28" s="70">
        <v>0.4</v>
      </c>
      <c r="AB28" s="70"/>
      <c r="AC28" s="141"/>
    </row>
    <row r="29" ht="15.6" spans="1:29">
      <c r="A29" s="46" t="s">
        <v>39</v>
      </c>
      <c r="B29" s="47"/>
      <c r="C29" s="15">
        <f t="shared" ref="C29:Z29" si="0">SUM(C9:C28)</f>
        <v>0.2075</v>
      </c>
      <c r="D29" s="16">
        <f t="shared" si="0"/>
        <v>0.0202</v>
      </c>
      <c r="E29" s="16">
        <f t="shared" si="0"/>
        <v>0.04197</v>
      </c>
      <c r="F29" s="16">
        <f t="shared" si="0"/>
        <v>0.0063</v>
      </c>
      <c r="G29" s="16">
        <f t="shared" si="0"/>
        <v>0.005</v>
      </c>
      <c r="H29" s="16">
        <f t="shared" si="0"/>
        <v>0.0473</v>
      </c>
      <c r="I29" s="16">
        <f t="shared" si="0"/>
        <v>0.0012</v>
      </c>
      <c r="J29" s="16">
        <f t="shared" si="0"/>
        <v>0.0303</v>
      </c>
      <c r="K29" s="16">
        <f t="shared" si="0"/>
        <v>0.048</v>
      </c>
      <c r="L29" s="16">
        <f t="shared" si="0"/>
        <v>0.1669</v>
      </c>
      <c r="M29" s="16">
        <f t="shared" si="0"/>
        <v>0.2707</v>
      </c>
      <c r="N29" s="16">
        <f t="shared" si="0"/>
        <v>0.0253</v>
      </c>
      <c r="O29" s="16">
        <f t="shared" si="0"/>
        <v>0.0095</v>
      </c>
      <c r="P29" s="16">
        <f t="shared" si="0"/>
        <v>0.0126</v>
      </c>
      <c r="Q29" s="16">
        <f t="shared" si="0"/>
        <v>0.0878</v>
      </c>
      <c r="R29" s="16">
        <f t="shared" si="0"/>
        <v>0.0302</v>
      </c>
      <c r="S29" s="16">
        <f t="shared" si="0"/>
        <v>0.0309</v>
      </c>
      <c r="T29" s="16">
        <f t="shared" si="0"/>
        <v>0.0226</v>
      </c>
      <c r="U29" s="16">
        <f t="shared" si="0"/>
        <v>0.0203</v>
      </c>
      <c r="V29" s="16">
        <f t="shared" si="0"/>
        <v>0.0062</v>
      </c>
      <c r="W29" s="101">
        <f t="shared" si="0"/>
        <v>0.0338</v>
      </c>
      <c r="X29" s="101">
        <f t="shared" si="0"/>
        <v>1</v>
      </c>
      <c r="Y29" s="101">
        <f t="shared" si="0"/>
        <v>24</v>
      </c>
      <c r="Z29" s="101">
        <f t="shared" si="0"/>
        <v>0.015</v>
      </c>
      <c r="AA29" s="109">
        <v>0.4</v>
      </c>
      <c r="AB29" s="109">
        <v>0.5</v>
      </c>
      <c r="AC29" s="14"/>
    </row>
    <row r="30" ht="15.6" hidden="1" spans="1:29">
      <c r="A30" s="48" t="s">
        <v>40</v>
      </c>
      <c r="B30" s="49"/>
      <c r="C30" s="99">
        <f>106*C29</f>
        <v>21.995</v>
      </c>
      <c r="D30" s="99">
        <f t="shared" ref="D30:AB30" si="1">106*D29</f>
        <v>2.1412</v>
      </c>
      <c r="E30" s="99">
        <f t="shared" si="1"/>
        <v>4.44882</v>
      </c>
      <c r="F30" s="99">
        <f t="shared" si="1"/>
        <v>0.6678</v>
      </c>
      <c r="G30" s="99">
        <f t="shared" si="1"/>
        <v>0.53</v>
      </c>
      <c r="H30" s="99">
        <f t="shared" si="1"/>
        <v>5.0138</v>
      </c>
      <c r="I30" s="99">
        <f t="shared" si="1"/>
        <v>0.1272</v>
      </c>
      <c r="J30" s="99">
        <f t="shared" si="1"/>
        <v>3.2118</v>
      </c>
      <c r="K30" s="99">
        <f t="shared" si="1"/>
        <v>5.088</v>
      </c>
      <c r="L30" s="99">
        <f t="shared" si="1"/>
        <v>17.6914</v>
      </c>
      <c r="M30" s="99">
        <f t="shared" si="1"/>
        <v>28.6942</v>
      </c>
      <c r="N30" s="99">
        <f t="shared" si="1"/>
        <v>2.6818</v>
      </c>
      <c r="O30" s="99">
        <f t="shared" si="1"/>
        <v>1.007</v>
      </c>
      <c r="P30" s="99">
        <f t="shared" si="1"/>
        <v>1.3356</v>
      </c>
      <c r="Q30" s="99">
        <f t="shared" si="1"/>
        <v>9.3068</v>
      </c>
      <c r="R30" s="99">
        <f t="shared" si="1"/>
        <v>3.2012</v>
      </c>
      <c r="S30" s="99">
        <f t="shared" si="1"/>
        <v>3.2754</v>
      </c>
      <c r="T30" s="99">
        <f t="shared" si="1"/>
        <v>2.3956</v>
      </c>
      <c r="U30" s="99">
        <f t="shared" si="1"/>
        <v>2.1518</v>
      </c>
      <c r="V30" s="99">
        <f t="shared" si="1"/>
        <v>0.6572</v>
      </c>
      <c r="W30" s="99">
        <f t="shared" si="1"/>
        <v>3.5828</v>
      </c>
      <c r="X30" s="99">
        <v>1</v>
      </c>
      <c r="Y30" s="99">
        <v>24</v>
      </c>
      <c r="Z30" s="99">
        <f t="shared" si="1"/>
        <v>1.59</v>
      </c>
      <c r="AA30" s="99">
        <v>0.4</v>
      </c>
      <c r="AB30" s="99">
        <v>0.5</v>
      </c>
      <c r="AC30" s="19"/>
    </row>
    <row r="31" ht="15.6" spans="1:29">
      <c r="A31" s="48" t="s">
        <v>40</v>
      </c>
      <c r="B31" s="49"/>
      <c r="C31" s="50">
        <f t="shared" ref="C31:W31" si="2">ROUND(C30,2)</f>
        <v>22</v>
      </c>
      <c r="D31" s="52">
        <f t="shared" si="2"/>
        <v>2.14</v>
      </c>
      <c r="E31" s="52">
        <f t="shared" si="2"/>
        <v>4.45</v>
      </c>
      <c r="F31" s="52">
        <f t="shared" si="2"/>
        <v>0.67</v>
      </c>
      <c r="G31" s="52">
        <f t="shared" si="2"/>
        <v>0.53</v>
      </c>
      <c r="H31" s="52">
        <f t="shared" si="2"/>
        <v>5.01</v>
      </c>
      <c r="I31" s="52">
        <f t="shared" si="2"/>
        <v>0.13</v>
      </c>
      <c r="J31" s="52">
        <f t="shared" si="2"/>
        <v>3.21</v>
      </c>
      <c r="K31" s="52">
        <f t="shared" si="2"/>
        <v>5.09</v>
      </c>
      <c r="L31" s="52">
        <f t="shared" si="2"/>
        <v>17.69</v>
      </c>
      <c r="M31" s="52">
        <f t="shared" si="2"/>
        <v>28.69</v>
      </c>
      <c r="N31" s="61">
        <f t="shared" si="2"/>
        <v>2.68</v>
      </c>
      <c r="O31" s="61">
        <f t="shared" si="2"/>
        <v>1.01</v>
      </c>
      <c r="P31" s="61">
        <f t="shared" si="2"/>
        <v>1.34</v>
      </c>
      <c r="Q31" s="61">
        <f t="shared" si="2"/>
        <v>9.31</v>
      </c>
      <c r="R31" s="61">
        <f t="shared" si="2"/>
        <v>3.2</v>
      </c>
      <c r="S31" s="61">
        <f t="shared" si="2"/>
        <v>3.28</v>
      </c>
      <c r="T31" s="61">
        <f t="shared" si="2"/>
        <v>2.4</v>
      </c>
      <c r="U31" s="61">
        <f t="shared" si="2"/>
        <v>2.15</v>
      </c>
      <c r="V31" s="61">
        <f t="shared" si="2"/>
        <v>0.66</v>
      </c>
      <c r="W31" s="61">
        <f t="shared" si="2"/>
        <v>3.58</v>
      </c>
      <c r="X31" s="61">
        <v>1</v>
      </c>
      <c r="Y31" s="61">
        <v>24</v>
      </c>
      <c r="Z31" s="61">
        <f>ROUND(Z30,2)</f>
        <v>1.59</v>
      </c>
      <c r="AA31" s="74">
        <v>0.4</v>
      </c>
      <c r="AB31" s="74">
        <v>0.5</v>
      </c>
      <c r="AC31" s="19"/>
    </row>
    <row r="32" ht="15.6" spans="1:29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95</v>
      </c>
      <c r="G32" s="51">
        <v>56.25</v>
      </c>
      <c r="H32" s="52">
        <v>350</v>
      </c>
      <c r="I32" s="51">
        <v>1850</v>
      </c>
      <c r="J32" s="51">
        <v>62.37</v>
      </c>
      <c r="K32" s="51">
        <v>39.5</v>
      </c>
      <c r="L32" s="52">
        <v>90</v>
      </c>
      <c r="M32" s="52">
        <v>35</v>
      </c>
      <c r="N32" s="52">
        <v>52</v>
      </c>
      <c r="O32" s="61">
        <v>62</v>
      </c>
      <c r="P32" s="61">
        <v>200</v>
      </c>
      <c r="Q32" s="52">
        <v>240</v>
      </c>
      <c r="R32" s="52">
        <v>160</v>
      </c>
      <c r="S32" s="52">
        <v>121</v>
      </c>
      <c r="T32" s="52">
        <v>312.5</v>
      </c>
      <c r="U32" s="61">
        <v>250</v>
      </c>
      <c r="V32" s="61">
        <v>367</v>
      </c>
      <c r="W32" s="61">
        <v>40</v>
      </c>
      <c r="X32" s="61">
        <v>11</v>
      </c>
      <c r="Y32" s="61">
        <v>8</v>
      </c>
      <c r="Z32" s="61">
        <v>350</v>
      </c>
      <c r="AA32" s="61">
        <v>120</v>
      </c>
      <c r="AB32" s="61">
        <v>13</v>
      </c>
      <c r="AC32" s="75"/>
    </row>
    <row r="33" ht="16.35" spans="1:29">
      <c r="A33" s="53" t="s">
        <v>42</v>
      </c>
      <c r="B33" s="54"/>
      <c r="C33" s="130">
        <f>C31*C32</f>
        <v>1584</v>
      </c>
      <c r="D33" s="130">
        <f t="shared" ref="D33:AB33" si="3">D31*D32</f>
        <v>1498</v>
      </c>
      <c r="E33" s="130">
        <f t="shared" si="3"/>
        <v>311.5</v>
      </c>
      <c r="F33" s="130">
        <f t="shared" si="3"/>
        <v>63.65</v>
      </c>
      <c r="G33" s="130">
        <f t="shared" si="3"/>
        <v>29.8125</v>
      </c>
      <c r="H33" s="130">
        <f t="shared" si="3"/>
        <v>1753.5</v>
      </c>
      <c r="I33" s="130">
        <f t="shared" si="3"/>
        <v>240.5</v>
      </c>
      <c r="J33" s="130">
        <f t="shared" si="3"/>
        <v>200.2077</v>
      </c>
      <c r="K33" s="130">
        <f t="shared" si="3"/>
        <v>201.055</v>
      </c>
      <c r="L33" s="130">
        <f t="shared" si="3"/>
        <v>1592.1</v>
      </c>
      <c r="M33" s="130">
        <f t="shared" si="3"/>
        <v>1004.15</v>
      </c>
      <c r="N33" s="130">
        <f t="shared" si="3"/>
        <v>139.36</v>
      </c>
      <c r="O33" s="130">
        <f t="shared" si="3"/>
        <v>62.62</v>
      </c>
      <c r="P33" s="130">
        <f t="shared" si="3"/>
        <v>268</v>
      </c>
      <c r="Q33" s="130">
        <f t="shared" si="3"/>
        <v>2234.4</v>
      </c>
      <c r="R33" s="130">
        <f t="shared" si="3"/>
        <v>512</v>
      </c>
      <c r="S33" s="130">
        <f t="shared" si="3"/>
        <v>396.88</v>
      </c>
      <c r="T33" s="130">
        <f t="shared" si="3"/>
        <v>750</v>
      </c>
      <c r="U33" s="130">
        <f t="shared" si="3"/>
        <v>537.5</v>
      </c>
      <c r="V33" s="130">
        <f t="shared" si="3"/>
        <v>242.22</v>
      </c>
      <c r="W33" s="130">
        <f t="shared" si="3"/>
        <v>143.2</v>
      </c>
      <c r="X33" s="130">
        <f t="shared" si="3"/>
        <v>11</v>
      </c>
      <c r="Y33" s="130">
        <f t="shared" si="3"/>
        <v>192</v>
      </c>
      <c r="Z33" s="130">
        <f t="shared" si="3"/>
        <v>556.5</v>
      </c>
      <c r="AA33" s="130">
        <f t="shared" si="3"/>
        <v>48</v>
      </c>
      <c r="AB33" s="130">
        <f t="shared" si="3"/>
        <v>6.5</v>
      </c>
      <c r="AC33" s="76">
        <f>SUM(C33:AB33)</f>
        <v>14578.6552</v>
      </c>
    </row>
    <row r="34" ht="15.6" spans="1:29">
      <c r="A34" s="56"/>
      <c r="B34" s="56"/>
      <c r="C34" s="100"/>
      <c r="D34" s="100"/>
      <c r="E34" s="100"/>
      <c r="F34" s="100"/>
      <c r="G34" s="100"/>
      <c r="H34" s="100"/>
      <c r="I34" s="135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57">
        <f>AC33/AC2</f>
        <v>137.534483018868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37"/>
  <sheetViews>
    <sheetView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6.11111111111111" customWidth="1"/>
    <col min="13" max="13" width="6.22222222222222" customWidth="1"/>
    <col min="14" max="14" width="6" customWidth="1"/>
    <col min="15" max="15" width="6.11111111111111" customWidth="1"/>
    <col min="16" max="16" width="7" customWidth="1"/>
    <col min="17" max="17" width="6.22222222222222" customWidth="1"/>
    <col min="18" max="18" width="6.11111111111111" customWidth="1"/>
    <col min="19" max="19" width="6.44444444444444" customWidth="1"/>
    <col min="20" max="20" width="7.11111111111111" customWidth="1"/>
    <col min="21" max="21" width="6.33333333333333" customWidth="1"/>
    <col min="22" max="22" width="7" customWidth="1"/>
    <col min="23" max="25" width="5.33333333333333" customWidth="1"/>
    <col min="26" max="26" width="6.11111111111111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114"/>
      <c r="B2" s="3" t="s">
        <v>93</v>
      </c>
      <c r="C2" s="4" t="s">
        <v>2</v>
      </c>
      <c r="D2" s="4" t="s">
        <v>3</v>
      </c>
      <c r="E2" s="4" t="s">
        <v>5</v>
      </c>
      <c r="F2" s="4" t="s">
        <v>17</v>
      </c>
      <c r="G2" s="4" t="s">
        <v>6</v>
      </c>
      <c r="H2" s="131" t="s">
        <v>7</v>
      </c>
      <c r="I2" s="4" t="s">
        <v>9</v>
      </c>
      <c r="J2" s="4" t="s">
        <v>10</v>
      </c>
      <c r="K2" s="4" t="s">
        <v>94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63</v>
      </c>
      <c r="R2" s="4" t="s">
        <v>95</v>
      </c>
      <c r="S2" s="4" t="s">
        <v>11</v>
      </c>
      <c r="T2" s="4" t="s">
        <v>19</v>
      </c>
      <c r="U2" s="4" t="s">
        <v>81</v>
      </c>
      <c r="V2" s="4" t="s">
        <v>96</v>
      </c>
      <c r="W2" s="4" t="s">
        <v>54</v>
      </c>
      <c r="X2" s="4" t="s">
        <v>22</v>
      </c>
      <c r="Y2" s="4" t="s">
        <v>85</v>
      </c>
      <c r="Z2" s="4" t="s">
        <v>97</v>
      </c>
      <c r="AA2" s="137">
        <v>106</v>
      </c>
    </row>
    <row r="3" spans="1:27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38"/>
    </row>
    <row r="4" spans="1:27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38"/>
    </row>
    <row r="5" ht="12" customHeight="1" spans="1:27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38"/>
    </row>
    <row r="6" spans="1:27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38"/>
    </row>
    <row r="7" ht="28" customHeight="1" spans="1:27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39"/>
    </row>
    <row r="8" ht="15" customHeight="1" spans="1:27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26">
        <v>23</v>
      </c>
      <c r="Z8" s="126">
        <v>24</v>
      </c>
      <c r="AA8" s="140" t="s">
        <v>24</v>
      </c>
    </row>
    <row r="9" spans="1:27">
      <c r="A9" s="13" t="s">
        <v>25</v>
      </c>
      <c r="B9" s="14" t="s">
        <v>98</v>
      </c>
      <c r="C9" s="15">
        <v>0.1524</v>
      </c>
      <c r="D9" s="16"/>
      <c r="E9" s="16">
        <v>0.005</v>
      </c>
      <c r="F9" s="16"/>
      <c r="G9" s="16">
        <v>0.0254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66"/>
      <c r="T9" s="66"/>
      <c r="U9" s="66"/>
      <c r="V9" s="66"/>
      <c r="W9" s="66"/>
      <c r="X9" s="66"/>
      <c r="Y9" s="66"/>
      <c r="Z9" s="66"/>
      <c r="AA9" s="67" t="s">
        <v>72</v>
      </c>
    </row>
    <row r="10" spans="1:27">
      <c r="A10" s="18"/>
      <c r="B10" s="19" t="s">
        <v>56</v>
      </c>
      <c r="C10" s="20"/>
      <c r="D10" s="21"/>
      <c r="E10" s="21">
        <v>0.0072</v>
      </c>
      <c r="F10" s="21"/>
      <c r="G10" s="21"/>
      <c r="H10" s="22">
        <v>0.00055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8"/>
      <c r="T10" s="68"/>
      <c r="U10" s="68"/>
      <c r="V10" s="68"/>
      <c r="W10" s="68"/>
      <c r="X10" s="68"/>
      <c r="Y10" s="68"/>
      <c r="Z10" s="68"/>
      <c r="AA10" s="69"/>
    </row>
    <row r="11" spans="1:27">
      <c r="A11" s="18"/>
      <c r="B11" s="91" t="s">
        <v>57</v>
      </c>
      <c r="C11" s="20"/>
      <c r="D11" s="21">
        <v>0.0104</v>
      </c>
      <c r="E11" s="21"/>
      <c r="F11" s="21"/>
      <c r="G11" s="21"/>
      <c r="H11" s="22"/>
      <c r="I11" s="21">
        <v>0.0295</v>
      </c>
      <c r="J11" s="21"/>
      <c r="K11" s="21"/>
      <c r="L11" s="21"/>
      <c r="M11" s="21"/>
      <c r="N11" s="21"/>
      <c r="O11" s="21"/>
      <c r="P11" s="21"/>
      <c r="Q11" s="21"/>
      <c r="R11" s="21"/>
      <c r="S11" s="68"/>
      <c r="T11" s="68"/>
      <c r="U11" s="68"/>
      <c r="V11" s="68"/>
      <c r="W11" s="68"/>
      <c r="X11" s="68"/>
      <c r="Y11" s="68"/>
      <c r="Z11" s="68"/>
      <c r="AA11" s="69"/>
    </row>
    <row r="12" spans="1:27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68"/>
      <c r="T12" s="68"/>
      <c r="U12" s="68"/>
      <c r="V12" s="68"/>
      <c r="W12" s="68"/>
      <c r="X12" s="68"/>
      <c r="Y12" s="68"/>
      <c r="Z12" s="68"/>
      <c r="AA12" s="69"/>
    </row>
    <row r="13" ht="13.95" spans="1:27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70"/>
      <c r="T13" s="70"/>
      <c r="U13" s="70"/>
      <c r="V13" s="70"/>
      <c r="W13" s="70"/>
      <c r="X13" s="70"/>
      <c r="Y13" s="70"/>
      <c r="Z13" s="70"/>
      <c r="AA13" s="69"/>
    </row>
    <row r="14" spans="1:27">
      <c r="A14" s="13" t="s">
        <v>30</v>
      </c>
      <c r="B14" s="14" t="s">
        <v>94</v>
      </c>
      <c r="C14" s="15"/>
      <c r="D14" s="16"/>
      <c r="E14" s="16"/>
      <c r="F14" s="16"/>
      <c r="G14" s="16"/>
      <c r="H14" s="17"/>
      <c r="I14" s="16"/>
      <c r="J14" s="16"/>
      <c r="K14" s="16">
        <v>0.1849</v>
      </c>
      <c r="L14" s="16"/>
      <c r="M14" s="16"/>
      <c r="N14" s="16"/>
      <c r="O14" s="16"/>
      <c r="P14" s="16"/>
      <c r="Q14" s="16"/>
      <c r="R14" s="16"/>
      <c r="S14" s="66"/>
      <c r="T14" s="66"/>
      <c r="U14" s="66"/>
      <c r="V14" s="66"/>
      <c r="W14" s="66"/>
      <c r="X14" s="66"/>
      <c r="Y14" s="66"/>
      <c r="Z14" s="66"/>
      <c r="AA14" s="69"/>
    </row>
    <row r="15" spans="1:27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68"/>
      <c r="T15" s="68"/>
      <c r="U15" s="68"/>
      <c r="V15" s="68"/>
      <c r="W15" s="68"/>
      <c r="X15" s="68"/>
      <c r="Y15" s="68"/>
      <c r="Z15" s="68"/>
      <c r="AA15" s="69"/>
    </row>
    <row r="16" spans="1:27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68"/>
      <c r="T16" s="68"/>
      <c r="U16" s="68"/>
      <c r="V16" s="68"/>
      <c r="W16" s="68"/>
      <c r="X16" s="68"/>
      <c r="Y16" s="68"/>
      <c r="Z16" s="68"/>
      <c r="AA16" s="69"/>
    </row>
    <row r="17" ht="13.95" spans="1:27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71"/>
      <c r="T17" s="71"/>
      <c r="U17" s="71"/>
      <c r="V17" s="71"/>
      <c r="W17" s="71"/>
      <c r="X17" s="71"/>
      <c r="Y17" s="71"/>
      <c r="Z17" s="71"/>
      <c r="AA17" s="69"/>
    </row>
    <row r="18" spans="1:27">
      <c r="A18" s="33" t="s">
        <v>31</v>
      </c>
      <c r="B18" s="94" t="s">
        <v>99</v>
      </c>
      <c r="C18" s="15"/>
      <c r="D18" s="16"/>
      <c r="E18" s="16">
        <v>0.001</v>
      </c>
      <c r="F18" s="16">
        <v>0.0644</v>
      </c>
      <c r="G18" s="16"/>
      <c r="H18" s="17"/>
      <c r="I18" s="16"/>
      <c r="J18" s="16"/>
      <c r="K18" s="16"/>
      <c r="L18" s="16">
        <v>0.0734</v>
      </c>
      <c r="M18" s="16">
        <v>0.0101</v>
      </c>
      <c r="N18" s="16">
        <v>0.0114</v>
      </c>
      <c r="O18" s="16">
        <v>0.002444</v>
      </c>
      <c r="P18" s="16">
        <v>0.07688</v>
      </c>
      <c r="Q18" s="16"/>
      <c r="R18" s="16"/>
      <c r="S18" s="66"/>
      <c r="T18" s="66">
        <v>0.00644</v>
      </c>
      <c r="U18" s="66"/>
      <c r="V18" s="66"/>
      <c r="W18" s="66"/>
      <c r="X18" s="66"/>
      <c r="Y18" s="66"/>
      <c r="Z18" s="66"/>
      <c r="AA18" s="69"/>
    </row>
    <row r="19" spans="1:27">
      <c r="A19" s="35"/>
      <c r="B19" s="96" t="s">
        <v>100</v>
      </c>
      <c r="C19" s="20"/>
      <c r="D19" s="21"/>
      <c r="E19" s="21"/>
      <c r="F19" s="21"/>
      <c r="G19" s="21"/>
      <c r="H19" s="22"/>
      <c r="I19" s="21"/>
      <c r="J19" s="21"/>
      <c r="K19" s="21"/>
      <c r="L19" s="21"/>
      <c r="M19" s="21"/>
      <c r="N19" s="21">
        <v>0.02</v>
      </c>
      <c r="O19" s="21">
        <v>0.0064</v>
      </c>
      <c r="P19" s="21">
        <v>0.07544</v>
      </c>
      <c r="Q19" s="21">
        <v>0.04</v>
      </c>
      <c r="R19" s="21"/>
      <c r="S19" s="68"/>
      <c r="T19" s="68"/>
      <c r="U19" s="68"/>
      <c r="V19" s="68"/>
      <c r="W19" s="68"/>
      <c r="X19" s="68"/>
      <c r="Y19" s="68"/>
      <c r="Z19" s="68"/>
      <c r="AA19" s="69"/>
    </row>
    <row r="20" spans="1:27">
      <c r="A20" s="35"/>
      <c r="B20" s="96" t="s">
        <v>101</v>
      </c>
      <c r="C20" s="20"/>
      <c r="D20" s="21"/>
      <c r="E20" s="21">
        <v>0.0014</v>
      </c>
      <c r="F20" s="21"/>
      <c r="G20" s="21"/>
      <c r="H20" s="22"/>
      <c r="I20" s="21"/>
      <c r="J20" s="21"/>
      <c r="K20" s="21"/>
      <c r="L20" s="21"/>
      <c r="M20" s="21">
        <v>0.005</v>
      </c>
      <c r="N20" s="21"/>
      <c r="O20" s="21">
        <v>0.00344</v>
      </c>
      <c r="P20" s="21"/>
      <c r="Q20" s="21"/>
      <c r="R20" s="21">
        <v>0.0363</v>
      </c>
      <c r="S20" s="68"/>
      <c r="T20" s="68"/>
      <c r="U20" s="68"/>
      <c r="V20" s="68"/>
      <c r="W20" s="68"/>
      <c r="X20" s="68"/>
      <c r="Y20" s="68"/>
      <c r="Z20" s="68"/>
      <c r="AA20" s="69"/>
    </row>
    <row r="21" spans="1:27">
      <c r="A21" s="35"/>
      <c r="B21" s="96" t="s">
        <v>35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8">
        <v>0.0201</v>
      </c>
      <c r="T21" s="68"/>
      <c r="U21" s="68"/>
      <c r="V21" s="68"/>
      <c r="W21" s="68"/>
      <c r="X21" s="68"/>
      <c r="Y21" s="68"/>
      <c r="Z21" s="68"/>
      <c r="AA21" s="69"/>
    </row>
    <row r="22" spans="1:27">
      <c r="A22" s="35"/>
      <c r="B22" s="91" t="s">
        <v>36</v>
      </c>
      <c r="C22" s="20"/>
      <c r="D22" s="21"/>
      <c r="E22" s="21"/>
      <c r="F22" s="21"/>
      <c r="G22" s="21"/>
      <c r="H22" s="22"/>
      <c r="I22" s="21"/>
      <c r="J22" s="21">
        <v>0.0504</v>
      </c>
      <c r="K22" s="21"/>
      <c r="L22" s="21"/>
      <c r="M22" s="21"/>
      <c r="N22" s="21"/>
      <c r="O22" s="21"/>
      <c r="P22" s="21"/>
      <c r="Q22" s="21"/>
      <c r="R22" s="21"/>
      <c r="S22" s="68"/>
      <c r="T22" s="68"/>
      <c r="U22" s="68"/>
      <c r="V22" s="68"/>
      <c r="W22" s="68"/>
      <c r="X22" s="68"/>
      <c r="Y22" s="68"/>
      <c r="Z22" s="68"/>
      <c r="AA22" s="69"/>
    </row>
    <row r="23" ht="13.95" spans="1:27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70"/>
      <c r="T23" s="70"/>
      <c r="U23" s="70"/>
      <c r="V23" s="70"/>
      <c r="W23" s="70"/>
      <c r="X23" s="70"/>
      <c r="Y23" s="70"/>
      <c r="Z23" s="70"/>
      <c r="AA23" s="69"/>
    </row>
    <row r="24" spans="1:27">
      <c r="A24" s="33" t="s">
        <v>37</v>
      </c>
      <c r="B24" s="14" t="s">
        <v>102</v>
      </c>
      <c r="C24" s="15">
        <v>0.0174</v>
      </c>
      <c r="D24" s="16">
        <v>0.0022</v>
      </c>
      <c r="E24" s="16">
        <v>0.0103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66"/>
      <c r="T24" s="66"/>
      <c r="U24" s="66">
        <v>0.0054</v>
      </c>
      <c r="V24" s="66">
        <v>0.0777</v>
      </c>
      <c r="W24" s="66">
        <v>6</v>
      </c>
      <c r="X24" s="66"/>
      <c r="Y24" s="66"/>
      <c r="Z24" s="66">
        <v>8</v>
      </c>
      <c r="AA24" s="69"/>
    </row>
    <row r="25" spans="1:27">
      <c r="A25" s="35"/>
      <c r="B25" s="19" t="s">
        <v>103</v>
      </c>
      <c r="C25" s="20"/>
      <c r="D25" s="21"/>
      <c r="E25" s="21">
        <v>0.0033</v>
      </c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8"/>
      <c r="T25" s="68">
        <v>0.0254</v>
      </c>
      <c r="U25" s="68"/>
      <c r="V25" s="68"/>
      <c r="W25" s="68"/>
      <c r="X25" s="68"/>
      <c r="Y25" s="68"/>
      <c r="Z25" s="68"/>
      <c r="AA25" s="69"/>
    </row>
    <row r="26" spans="1:27">
      <c r="A26" s="35"/>
      <c r="B26" s="19" t="s">
        <v>56</v>
      </c>
      <c r="C26" s="20"/>
      <c r="D26" s="21"/>
      <c r="E26" s="21">
        <v>0.0073</v>
      </c>
      <c r="F26" s="21"/>
      <c r="G26" s="21"/>
      <c r="H26" s="22">
        <v>0.00055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8"/>
      <c r="T26" s="68"/>
      <c r="U26" s="68"/>
      <c r="V26" s="68"/>
      <c r="W26" s="68"/>
      <c r="X26" s="68"/>
      <c r="Y26" s="68"/>
      <c r="Z26" s="68"/>
      <c r="AA26" s="69"/>
    </row>
    <row r="27" ht="13.95" spans="1:27">
      <c r="A27" s="35"/>
      <c r="B27" s="19"/>
      <c r="C27" s="20"/>
      <c r="D27" s="21"/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68"/>
      <c r="T27" s="68"/>
      <c r="U27" s="68"/>
      <c r="V27" s="68"/>
      <c r="W27" s="68"/>
      <c r="X27" s="68"/>
      <c r="Y27" s="68"/>
      <c r="Z27" s="68"/>
      <c r="AA27" s="72"/>
    </row>
    <row r="28" ht="13.95" spans="1:27">
      <c r="A28" s="38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70"/>
      <c r="T28" s="70"/>
      <c r="U28" s="70"/>
      <c r="V28" s="70"/>
      <c r="W28" s="70"/>
      <c r="X28" s="70">
        <v>1</v>
      </c>
      <c r="Y28" s="70">
        <v>0.5</v>
      </c>
      <c r="Z28" s="70"/>
      <c r="AA28" s="141"/>
    </row>
    <row r="29" ht="15.6" spans="1:27">
      <c r="A29" s="46" t="s">
        <v>39</v>
      </c>
      <c r="B29" s="47"/>
      <c r="C29" s="15">
        <f t="shared" ref="C29:V29" si="0">SUM(C9:C28)</f>
        <v>0.1698</v>
      </c>
      <c r="D29" s="16">
        <f t="shared" si="0"/>
        <v>0.0126</v>
      </c>
      <c r="E29" s="16">
        <f t="shared" si="0"/>
        <v>0.04394</v>
      </c>
      <c r="F29" s="16">
        <f t="shared" si="0"/>
        <v>0.0644</v>
      </c>
      <c r="G29" s="16">
        <f t="shared" si="0"/>
        <v>0.0254</v>
      </c>
      <c r="H29" s="16">
        <f t="shared" si="0"/>
        <v>0.0011</v>
      </c>
      <c r="I29" s="16">
        <f t="shared" si="0"/>
        <v>0.0295</v>
      </c>
      <c r="J29" s="16">
        <f t="shared" si="0"/>
        <v>0.0504</v>
      </c>
      <c r="K29" s="16">
        <f t="shared" si="0"/>
        <v>0.1849</v>
      </c>
      <c r="L29" s="16">
        <f t="shared" si="0"/>
        <v>0.0734</v>
      </c>
      <c r="M29" s="16">
        <f t="shared" si="0"/>
        <v>0.0151</v>
      </c>
      <c r="N29" s="16">
        <f t="shared" si="0"/>
        <v>0.0314</v>
      </c>
      <c r="O29" s="16">
        <f t="shared" si="0"/>
        <v>0.012284</v>
      </c>
      <c r="P29" s="16">
        <f t="shared" si="0"/>
        <v>0.15232</v>
      </c>
      <c r="Q29" s="16">
        <f t="shared" si="0"/>
        <v>0.04</v>
      </c>
      <c r="R29" s="16">
        <f t="shared" si="0"/>
        <v>0.0363</v>
      </c>
      <c r="S29" s="16">
        <f t="shared" si="0"/>
        <v>0.0201</v>
      </c>
      <c r="T29" s="16">
        <f t="shared" si="0"/>
        <v>0.03184</v>
      </c>
      <c r="U29" s="16">
        <f t="shared" si="0"/>
        <v>0.0054</v>
      </c>
      <c r="V29" s="101">
        <f t="shared" si="0"/>
        <v>0.0777</v>
      </c>
      <c r="W29" s="109">
        <v>6</v>
      </c>
      <c r="X29" s="109">
        <v>1</v>
      </c>
      <c r="Y29" s="109">
        <v>0.5</v>
      </c>
      <c r="Z29" s="109">
        <v>8</v>
      </c>
      <c r="AA29" s="14"/>
    </row>
    <row r="30" ht="15.6" hidden="1" spans="1:27">
      <c r="A30" s="48" t="s">
        <v>40</v>
      </c>
      <c r="B30" s="49"/>
      <c r="C30" s="99">
        <f>106*C29</f>
        <v>17.9988</v>
      </c>
      <c r="D30" s="99">
        <f t="shared" ref="D30:V30" si="1">106*D29</f>
        <v>1.3356</v>
      </c>
      <c r="E30" s="99">
        <f t="shared" si="1"/>
        <v>4.65764</v>
      </c>
      <c r="F30" s="99">
        <f t="shared" si="1"/>
        <v>6.8264</v>
      </c>
      <c r="G30" s="99">
        <f t="shared" si="1"/>
        <v>2.6924</v>
      </c>
      <c r="H30" s="99">
        <f t="shared" si="1"/>
        <v>0.1166</v>
      </c>
      <c r="I30" s="99">
        <f t="shared" si="1"/>
        <v>3.127</v>
      </c>
      <c r="J30" s="99">
        <f t="shared" si="1"/>
        <v>5.3424</v>
      </c>
      <c r="K30" s="99">
        <f t="shared" si="1"/>
        <v>19.5994</v>
      </c>
      <c r="L30" s="99">
        <f t="shared" si="1"/>
        <v>7.7804</v>
      </c>
      <c r="M30" s="99">
        <f t="shared" si="1"/>
        <v>1.6006</v>
      </c>
      <c r="N30" s="99">
        <f t="shared" si="1"/>
        <v>3.3284</v>
      </c>
      <c r="O30" s="99">
        <f t="shared" si="1"/>
        <v>1.302104</v>
      </c>
      <c r="P30" s="99">
        <f t="shared" si="1"/>
        <v>16.14592</v>
      </c>
      <c r="Q30" s="99">
        <f t="shared" si="1"/>
        <v>4.24</v>
      </c>
      <c r="R30" s="99">
        <f t="shared" si="1"/>
        <v>3.8478</v>
      </c>
      <c r="S30" s="99">
        <f t="shared" si="1"/>
        <v>2.1306</v>
      </c>
      <c r="T30" s="99">
        <f t="shared" si="1"/>
        <v>3.37504</v>
      </c>
      <c r="U30" s="99">
        <f t="shared" si="1"/>
        <v>0.5724</v>
      </c>
      <c r="V30" s="99">
        <f t="shared" si="1"/>
        <v>8.2362</v>
      </c>
      <c r="W30" s="99">
        <v>6</v>
      </c>
      <c r="X30" s="99">
        <v>1</v>
      </c>
      <c r="Y30" s="99">
        <v>0.5</v>
      </c>
      <c r="Z30" s="99">
        <v>8</v>
      </c>
      <c r="AA30" s="19"/>
    </row>
    <row r="31" ht="15.6" spans="1:27">
      <c r="A31" s="48" t="s">
        <v>40</v>
      </c>
      <c r="B31" s="49"/>
      <c r="C31" s="50">
        <f t="shared" ref="C31:V31" si="2">ROUND(C30,2)</f>
        <v>18</v>
      </c>
      <c r="D31" s="52">
        <f t="shared" si="2"/>
        <v>1.34</v>
      </c>
      <c r="E31" s="52">
        <f t="shared" si="2"/>
        <v>4.66</v>
      </c>
      <c r="F31" s="52">
        <f t="shared" si="2"/>
        <v>6.83</v>
      </c>
      <c r="G31" s="52">
        <f t="shared" si="2"/>
        <v>2.69</v>
      </c>
      <c r="H31" s="52">
        <f t="shared" si="2"/>
        <v>0.12</v>
      </c>
      <c r="I31" s="52">
        <f t="shared" si="2"/>
        <v>3.13</v>
      </c>
      <c r="J31" s="52">
        <f t="shared" si="2"/>
        <v>5.34</v>
      </c>
      <c r="K31" s="52">
        <f t="shared" si="2"/>
        <v>19.6</v>
      </c>
      <c r="L31" s="52">
        <f t="shared" si="2"/>
        <v>7.78</v>
      </c>
      <c r="M31" s="61">
        <f t="shared" si="2"/>
        <v>1.6</v>
      </c>
      <c r="N31" s="61">
        <f t="shared" si="2"/>
        <v>3.33</v>
      </c>
      <c r="O31" s="61">
        <f t="shared" si="2"/>
        <v>1.3</v>
      </c>
      <c r="P31" s="61">
        <f t="shared" si="2"/>
        <v>16.15</v>
      </c>
      <c r="Q31" s="61">
        <f t="shared" si="2"/>
        <v>4.24</v>
      </c>
      <c r="R31" s="61">
        <f t="shared" si="2"/>
        <v>3.85</v>
      </c>
      <c r="S31" s="61">
        <f t="shared" si="2"/>
        <v>2.13</v>
      </c>
      <c r="T31" s="61">
        <f t="shared" si="2"/>
        <v>3.38</v>
      </c>
      <c r="U31" s="61">
        <f t="shared" si="2"/>
        <v>0.57</v>
      </c>
      <c r="V31" s="61">
        <f t="shared" si="2"/>
        <v>8.24</v>
      </c>
      <c r="W31" s="74">
        <v>6</v>
      </c>
      <c r="X31" s="74">
        <v>1</v>
      </c>
      <c r="Y31" s="74">
        <v>0.5</v>
      </c>
      <c r="Z31" s="74">
        <v>8</v>
      </c>
      <c r="AA31" s="19"/>
    </row>
    <row r="32" ht="15.6" spans="1:27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40</v>
      </c>
      <c r="G32" s="52">
        <v>135</v>
      </c>
      <c r="H32" s="51">
        <v>1850</v>
      </c>
      <c r="I32" s="51">
        <v>62.37</v>
      </c>
      <c r="J32" s="51">
        <v>39.5</v>
      </c>
      <c r="K32" s="52">
        <v>99</v>
      </c>
      <c r="L32" s="52">
        <v>35</v>
      </c>
      <c r="M32" s="52">
        <v>52</v>
      </c>
      <c r="N32" s="61">
        <v>62</v>
      </c>
      <c r="O32" s="61">
        <v>200</v>
      </c>
      <c r="P32" s="52">
        <v>240</v>
      </c>
      <c r="Q32" s="52">
        <v>88</v>
      </c>
      <c r="R32" s="52">
        <v>180</v>
      </c>
      <c r="S32" s="61">
        <v>250</v>
      </c>
      <c r="T32" s="61">
        <v>367</v>
      </c>
      <c r="U32" s="61">
        <v>160</v>
      </c>
      <c r="V32" s="61">
        <v>275</v>
      </c>
      <c r="W32" s="61">
        <v>8</v>
      </c>
      <c r="X32" s="61">
        <v>11</v>
      </c>
      <c r="Y32" s="61">
        <v>13</v>
      </c>
      <c r="Z32" s="61">
        <v>2.7</v>
      </c>
      <c r="AA32" s="75"/>
    </row>
    <row r="33" ht="16.35" spans="1:27">
      <c r="A33" s="53" t="s">
        <v>42</v>
      </c>
      <c r="B33" s="54"/>
      <c r="C33" s="130">
        <f t="shared" ref="C33:Z33" si="3">C31*C32</f>
        <v>1296</v>
      </c>
      <c r="D33" s="130">
        <f t="shared" si="3"/>
        <v>938</v>
      </c>
      <c r="E33" s="130">
        <f t="shared" si="3"/>
        <v>326.2</v>
      </c>
      <c r="F33" s="130">
        <f t="shared" si="3"/>
        <v>273.2</v>
      </c>
      <c r="G33" s="130">
        <f t="shared" si="3"/>
        <v>363.15</v>
      </c>
      <c r="H33" s="130">
        <f t="shared" si="3"/>
        <v>222</v>
      </c>
      <c r="I33" s="130">
        <f t="shared" si="3"/>
        <v>195.2181</v>
      </c>
      <c r="J33" s="130">
        <f t="shared" si="3"/>
        <v>210.93</v>
      </c>
      <c r="K33" s="130">
        <f t="shared" si="3"/>
        <v>1940.4</v>
      </c>
      <c r="L33" s="130">
        <f t="shared" si="3"/>
        <v>272.3</v>
      </c>
      <c r="M33" s="130">
        <f t="shared" si="3"/>
        <v>83.2</v>
      </c>
      <c r="N33" s="130">
        <f t="shared" si="3"/>
        <v>206.46</v>
      </c>
      <c r="O33" s="130">
        <f t="shared" si="3"/>
        <v>260</v>
      </c>
      <c r="P33" s="130">
        <f t="shared" si="3"/>
        <v>3876</v>
      </c>
      <c r="Q33" s="130">
        <f t="shared" si="3"/>
        <v>373.12</v>
      </c>
      <c r="R33" s="130">
        <f t="shared" si="3"/>
        <v>693</v>
      </c>
      <c r="S33" s="130">
        <f t="shared" si="3"/>
        <v>532.5</v>
      </c>
      <c r="T33" s="130">
        <f t="shared" si="3"/>
        <v>1240.46</v>
      </c>
      <c r="U33" s="130">
        <f t="shared" si="3"/>
        <v>91.2</v>
      </c>
      <c r="V33" s="130">
        <f t="shared" si="3"/>
        <v>2266</v>
      </c>
      <c r="W33" s="130">
        <f t="shared" si="3"/>
        <v>48</v>
      </c>
      <c r="X33" s="130">
        <f t="shared" si="3"/>
        <v>11</v>
      </c>
      <c r="Y33" s="130">
        <f t="shared" si="3"/>
        <v>6.5</v>
      </c>
      <c r="Z33" s="130">
        <f t="shared" si="3"/>
        <v>21.6</v>
      </c>
      <c r="AA33" s="76">
        <f>SUM(C33:Z33)</f>
        <v>15746.4381</v>
      </c>
    </row>
    <row r="34" ht="15.6" spans="1:27">
      <c r="A34" s="56"/>
      <c r="B34" s="56"/>
      <c r="C34" s="100"/>
      <c r="D34" s="100"/>
      <c r="E34" s="100"/>
      <c r="F34" s="100"/>
      <c r="G34" s="100"/>
      <c r="H34" s="135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57">
        <f>AA33/AA2</f>
        <v>148.551302830189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workbookViewId="0">
      <pane ySplit="7" topLeftCell="A8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6.44444444444444" customWidth="1"/>
    <col min="13" max="14" width="6.22222222222222" customWidth="1"/>
    <col min="15" max="15" width="6.11111111111111" customWidth="1"/>
    <col min="16" max="16" width="7" customWidth="1"/>
    <col min="17" max="17" width="6.44444444444444" customWidth="1"/>
    <col min="18" max="18" width="7.11111111111111" customWidth="1"/>
    <col min="19" max="22" width="6.33333333333333" customWidth="1"/>
    <col min="23" max="23" width="8.66666666666667" customWidth="1"/>
  </cols>
  <sheetData>
    <row r="1" s="1" customFormat="1" ht="43" customHeight="1" spans="1:1">
      <c r="A1" s="1" t="s">
        <v>0</v>
      </c>
    </row>
    <row r="2" customHeight="1" spans="1:23">
      <c r="A2" s="114"/>
      <c r="B2" s="3" t="s">
        <v>104</v>
      </c>
      <c r="C2" s="4" t="s">
        <v>2</v>
      </c>
      <c r="D2" s="4" t="s">
        <v>3</v>
      </c>
      <c r="E2" s="4" t="s">
        <v>5</v>
      </c>
      <c r="F2" s="4" t="s">
        <v>81</v>
      </c>
      <c r="G2" s="4" t="s">
        <v>4</v>
      </c>
      <c r="H2" s="131" t="s">
        <v>7</v>
      </c>
      <c r="I2" s="4" t="s">
        <v>9</v>
      </c>
      <c r="J2" s="4" t="s">
        <v>10</v>
      </c>
      <c r="K2" s="4" t="s">
        <v>48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11</v>
      </c>
      <c r="R2" s="4" t="s">
        <v>18</v>
      </c>
      <c r="S2" s="4" t="s">
        <v>105</v>
      </c>
      <c r="T2" s="4" t="s">
        <v>52</v>
      </c>
      <c r="U2" s="4" t="s">
        <v>22</v>
      </c>
      <c r="V2" s="4" t="s">
        <v>66</v>
      </c>
      <c r="W2" s="137">
        <v>106</v>
      </c>
    </row>
    <row r="3" spans="1:23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38"/>
    </row>
    <row r="4" spans="1:23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38"/>
    </row>
    <row r="5" ht="12" customHeight="1" spans="1:23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38"/>
    </row>
    <row r="6" spans="1:23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38"/>
    </row>
    <row r="7" ht="28" customHeight="1" spans="1:23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39"/>
    </row>
    <row r="8" ht="15" customHeight="1" spans="1:23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40" t="s">
        <v>24</v>
      </c>
    </row>
    <row r="9" spans="1:23">
      <c r="A9" s="13" t="s">
        <v>25</v>
      </c>
      <c r="B9" s="14" t="s">
        <v>106</v>
      </c>
      <c r="C9" s="15">
        <v>0.1509</v>
      </c>
      <c r="D9" s="16"/>
      <c r="E9" s="16">
        <v>0.0054</v>
      </c>
      <c r="F9" s="16">
        <v>0.0154</v>
      </c>
      <c r="G9" s="16"/>
      <c r="H9" s="17"/>
      <c r="I9" s="16"/>
      <c r="J9" s="16"/>
      <c r="K9" s="16"/>
      <c r="L9" s="16"/>
      <c r="M9" s="16"/>
      <c r="N9" s="16"/>
      <c r="O9" s="16"/>
      <c r="P9" s="16"/>
      <c r="Q9" s="66"/>
      <c r="R9" s="66"/>
      <c r="S9" s="66"/>
      <c r="T9" s="66"/>
      <c r="U9" s="66"/>
      <c r="V9" s="66"/>
      <c r="W9" s="67" t="s">
        <v>107</v>
      </c>
    </row>
    <row r="10" spans="1:23">
      <c r="A10" s="18"/>
      <c r="B10" s="19" t="s">
        <v>56</v>
      </c>
      <c r="C10" s="20"/>
      <c r="D10" s="21"/>
      <c r="E10" s="21">
        <v>0.0074</v>
      </c>
      <c r="F10" s="21"/>
      <c r="G10" s="21"/>
      <c r="H10" s="22">
        <v>0.00059</v>
      </c>
      <c r="I10" s="21"/>
      <c r="J10" s="21"/>
      <c r="K10" s="21"/>
      <c r="L10" s="21"/>
      <c r="M10" s="21"/>
      <c r="N10" s="21"/>
      <c r="O10" s="21"/>
      <c r="P10" s="21"/>
      <c r="Q10" s="68"/>
      <c r="R10" s="68"/>
      <c r="S10" s="68"/>
      <c r="T10" s="68"/>
      <c r="U10" s="68"/>
      <c r="V10" s="68"/>
      <c r="W10" s="69"/>
    </row>
    <row r="11" spans="1:23">
      <c r="A11" s="18"/>
      <c r="B11" s="91" t="s">
        <v>57</v>
      </c>
      <c r="C11" s="20"/>
      <c r="D11" s="21">
        <v>0.0104</v>
      </c>
      <c r="E11" s="21"/>
      <c r="F11" s="21"/>
      <c r="G11" s="21"/>
      <c r="H11" s="22"/>
      <c r="I11" s="21">
        <v>0.0295</v>
      </c>
      <c r="J11" s="21"/>
      <c r="K11" s="21"/>
      <c r="L11" s="21"/>
      <c r="M11" s="21"/>
      <c r="N11" s="21"/>
      <c r="O11" s="21"/>
      <c r="P11" s="21"/>
      <c r="Q11" s="68"/>
      <c r="R11" s="68"/>
      <c r="S11" s="68"/>
      <c r="T11" s="68"/>
      <c r="U11" s="68"/>
      <c r="V11" s="68"/>
      <c r="W11" s="69"/>
    </row>
    <row r="12" spans="1:23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68"/>
      <c r="R12" s="68"/>
      <c r="S12" s="68"/>
      <c r="T12" s="68"/>
      <c r="U12" s="68"/>
      <c r="V12" s="68"/>
      <c r="W12" s="69"/>
    </row>
    <row r="13" ht="13.95" spans="1:23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70"/>
      <c r="R13" s="70"/>
      <c r="S13" s="70"/>
      <c r="T13" s="70"/>
      <c r="U13" s="70"/>
      <c r="V13" s="70"/>
      <c r="W13" s="69"/>
    </row>
    <row r="14" spans="1:23">
      <c r="A14" s="13" t="s">
        <v>30</v>
      </c>
      <c r="B14" s="14" t="s">
        <v>48</v>
      </c>
      <c r="C14" s="15"/>
      <c r="D14" s="16"/>
      <c r="E14" s="16"/>
      <c r="F14" s="16"/>
      <c r="G14" s="16"/>
      <c r="H14" s="17"/>
      <c r="I14" s="16"/>
      <c r="J14" s="16"/>
      <c r="K14" s="16">
        <v>0.132</v>
      </c>
      <c r="L14" s="16"/>
      <c r="M14" s="16"/>
      <c r="N14" s="16"/>
      <c r="O14" s="16"/>
      <c r="P14" s="16"/>
      <c r="Q14" s="66"/>
      <c r="R14" s="66"/>
      <c r="S14" s="66"/>
      <c r="T14" s="66"/>
      <c r="U14" s="66"/>
      <c r="V14" s="66"/>
      <c r="W14" s="69"/>
    </row>
    <row r="15" spans="1:23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68"/>
      <c r="R15" s="68"/>
      <c r="S15" s="68"/>
      <c r="T15" s="68"/>
      <c r="U15" s="68"/>
      <c r="V15" s="68"/>
      <c r="W15" s="69"/>
    </row>
    <row r="16" spans="1:23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68"/>
      <c r="R16" s="68"/>
      <c r="S16" s="68"/>
      <c r="T16" s="68"/>
      <c r="U16" s="68"/>
      <c r="V16" s="68"/>
      <c r="W16" s="69"/>
    </row>
    <row r="17" ht="13.95" spans="1:23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71"/>
      <c r="R17" s="71"/>
      <c r="S17" s="71"/>
      <c r="T17" s="71"/>
      <c r="U17" s="71"/>
      <c r="V17" s="71"/>
      <c r="W17" s="69"/>
    </row>
    <row r="18" ht="16" customHeight="1" spans="1:23">
      <c r="A18" s="33" t="s">
        <v>31</v>
      </c>
      <c r="B18" s="94" t="s">
        <v>108</v>
      </c>
      <c r="C18" s="15"/>
      <c r="D18" s="16"/>
      <c r="E18" s="16"/>
      <c r="F18" s="16"/>
      <c r="G18" s="16">
        <v>0.0054</v>
      </c>
      <c r="H18" s="17"/>
      <c r="I18" s="16"/>
      <c r="J18" s="16"/>
      <c r="K18" s="16"/>
      <c r="L18" s="16">
        <v>0.07544</v>
      </c>
      <c r="M18" s="16">
        <v>0.0124</v>
      </c>
      <c r="N18" s="16">
        <v>0.0104</v>
      </c>
      <c r="O18" s="16">
        <v>0.00244</v>
      </c>
      <c r="P18" s="16">
        <v>0.0757</v>
      </c>
      <c r="Q18" s="66"/>
      <c r="R18" s="66"/>
      <c r="S18" s="66"/>
      <c r="T18" s="66"/>
      <c r="U18" s="66"/>
      <c r="V18" s="66"/>
      <c r="W18" s="69"/>
    </row>
    <row r="19" ht="15" customHeight="1" spans="1:23">
      <c r="A19" s="35"/>
      <c r="B19" s="96" t="s">
        <v>109</v>
      </c>
      <c r="C19" s="20"/>
      <c r="D19" s="21"/>
      <c r="E19" s="21"/>
      <c r="F19" s="21"/>
      <c r="G19" s="21"/>
      <c r="H19" s="22"/>
      <c r="I19" s="21"/>
      <c r="J19" s="21"/>
      <c r="K19" s="21"/>
      <c r="L19" s="21"/>
      <c r="M19" s="21"/>
      <c r="N19" s="21">
        <v>0.02</v>
      </c>
      <c r="O19" s="21">
        <v>0.00644</v>
      </c>
      <c r="P19" s="21">
        <v>0.0804</v>
      </c>
      <c r="Q19" s="68"/>
      <c r="R19" s="68">
        <v>0.1904</v>
      </c>
      <c r="S19" s="68"/>
      <c r="T19" s="68"/>
      <c r="U19" s="68"/>
      <c r="V19" s="68"/>
      <c r="W19" s="69"/>
    </row>
    <row r="20" spans="1:23">
      <c r="A20" s="35"/>
      <c r="B20" s="96" t="s">
        <v>35</v>
      </c>
      <c r="C20" s="20"/>
      <c r="D20" s="21"/>
      <c r="E20" s="21">
        <v>0.00844</v>
      </c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68">
        <v>0.02</v>
      </c>
      <c r="R20" s="68"/>
      <c r="S20" s="68"/>
      <c r="T20" s="68"/>
      <c r="U20" s="68"/>
      <c r="V20" s="68"/>
      <c r="W20" s="69"/>
    </row>
    <row r="21" spans="1:23">
      <c r="A21" s="35"/>
      <c r="B21" s="91" t="s">
        <v>36</v>
      </c>
      <c r="C21" s="20"/>
      <c r="D21" s="21"/>
      <c r="E21" s="21"/>
      <c r="F21" s="21"/>
      <c r="G21" s="21"/>
      <c r="H21" s="22"/>
      <c r="I21" s="21"/>
      <c r="J21" s="21">
        <v>0.0484</v>
      </c>
      <c r="K21" s="21"/>
      <c r="L21" s="21"/>
      <c r="M21" s="21"/>
      <c r="N21" s="21"/>
      <c r="O21" s="21"/>
      <c r="P21" s="21"/>
      <c r="Q21" s="68"/>
      <c r="R21" s="68"/>
      <c r="S21" s="68"/>
      <c r="T21" s="68"/>
      <c r="U21" s="68"/>
      <c r="V21" s="68"/>
      <c r="W21" s="69"/>
    </row>
    <row r="22" spans="1:23">
      <c r="A22" s="35"/>
      <c r="B22" s="142"/>
      <c r="C22" s="30"/>
      <c r="D22" s="31"/>
      <c r="E22" s="31"/>
      <c r="F22" s="31"/>
      <c r="G22" s="31"/>
      <c r="H22" s="32"/>
      <c r="I22" s="31"/>
      <c r="J22" s="31"/>
      <c r="K22" s="31"/>
      <c r="L22" s="31"/>
      <c r="M22" s="31"/>
      <c r="N22" s="31"/>
      <c r="O22" s="31"/>
      <c r="P22" s="31"/>
      <c r="Q22" s="71"/>
      <c r="R22" s="71"/>
      <c r="S22" s="71"/>
      <c r="T22" s="71"/>
      <c r="U22" s="71"/>
      <c r="V22" s="71"/>
      <c r="W22" s="69"/>
    </row>
    <row r="23" ht="13.95" spans="1:23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70"/>
      <c r="R23" s="70"/>
      <c r="S23" s="70"/>
      <c r="T23" s="70"/>
      <c r="U23" s="70"/>
      <c r="V23" s="70"/>
      <c r="W23" s="69"/>
    </row>
    <row r="24" spans="1:23">
      <c r="A24" s="33" t="s">
        <v>37</v>
      </c>
      <c r="B24" s="14" t="s">
        <v>110</v>
      </c>
      <c r="C24" s="15"/>
      <c r="D24" s="16">
        <v>0.0044</v>
      </c>
      <c r="E24" s="16">
        <v>0.0044</v>
      </c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66"/>
      <c r="R24" s="66"/>
      <c r="S24" s="66">
        <v>0.0094</v>
      </c>
      <c r="T24" s="66"/>
      <c r="U24" s="66"/>
      <c r="V24" s="66">
        <v>0.03544</v>
      </c>
      <c r="W24" s="69"/>
    </row>
    <row r="25" spans="1:23">
      <c r="A25" s="35"/>
      <c r="B25" s="19" t="s">
        <v>56</v>
      </c>
      <c r="C25" s="20"/>
      <c r="D25" s="21"/>
      <c r="E25" s="21">
        <v>0.00733</v>
      </c>
      <c r="F25" s="21"/>
      <c r="G25" s="21"/>
      <c r="H25" s="22">
        <v>0.00059</v>
      </c>
      <c r="I25" s="21"/>
      <c r="J25" s="21"/>
      <c r="K25" s="21"/>
      <c r="L25" s="21"/>
      <c r="M25" s="21"/>
      <c r="N25" s="21"/>
      <c r="O25" s="21"/>
      <c r="P25" s="21"/>
      <c r="Q25" s="68"/>
      <c r="R25" s="68"/>
      <c r="S25" s="68"/>
      <c r="T25" s="68"/>
      <c r="U25" s="68"/>
      <c r="V25" s="68"/>
      <c r="W25" s="69"/>
    </row>
    <row r="26" spans="1:23">
      <c r="A26" s="35"/>
      <c r="B26" s="19"/>
      <c r="C26" s="20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68"/>
      <c r="R26" s="68"/>
      <c r="S26" s="68"/>
      <c r="T26" s="68"/>
      <c r="U26" s="68"/>
      <c r="V26" s="68"/>
      <c r="W26" s="69"/>
    </row>
    <row r="27" ht="13.95" spans="1:23">
      <c r="A27" s="38"/>
      <c r="B27" s="24"/>
      <c r="C27" s="25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70"/>
      <c r="R27" s="70"/>
      <c r="S27" s="70"/>
      <c r="T27" s="70">
        <v>0.38</v>
      </c>
      <c r="U27" s="70">
        <v>1</v>
      </c>
      <c r="V27" s="70"/>
      <c r="W27" s="141"/>
    </row>
    <row r="28" ht="15.6" spans="1:23">
      <c r="A28" s="46" t="s">
        <v>39</v>
      </c>
      <c r="B28" s="47"/>
      <c r="C28" s="15">
        <f t="shared" ref="C28:V28" si="0">SUM(C9:C27)</f>
        <v>0.1509</v>
      </c>
      <c r="D28" s="16">
        <f t="shared" si="0"/>
        <v>0.0148</v>
      </c>
      <c r="E28" s="16">
        <f t="shared" si="0"/>
        <v>0.03297</v>
      </c>
      <c r="F28" s="16">
        <f t="shared" si="0"/>
        <v>0.0154</v>
      </c>
      <c r="G28" s="16">
        <f t="shared" si="0"/>
        <v>0.0054</v>
      </c>
      <c r="H28" s="16">
        <f t="shared" si="0"/>
        <v>0.00118</v>
      </c>
      <c r="I28" s="16">
        <f t="shared" si="0"/>
        <v>0.0295</v>
      </c>
      <c r="J28" s="16">
        <f t="shared" si="0"/>
        <v>0.0484</v>
      </c>
      <c r="K28" s="16">
        <f t="shared" si="0"/>
        <v>0.132</v>
      </c>
      <c r="L28" s="16">
        <f t="shared" si="0"/>
        <v>0.07544</v>
      </c>
      <c r="M28" s="16">
        <f t="shared" si="0"/>
        <v>0.0124</v>
      </c>
      <c r="N28" s="16">
        <f t="shared" si="0"/>
        <v>0.0304</v>
      </c>
      <c r="O28" s="16">
        <f t="shared" si="0"/>
        <v>0.00888</v>
      </c>
      <c r="P28" s="16">
        <f t="shared" si="0"/>
        <v>0.1561</v>
      </c>
      <c r="Q28" s="16">
        <f t="shared" si="0"/>
        <v>0.02</v>
      </c>
      <c r="R28" s="16">
        <f t="shared" si="0"/>
        <v>0.1904</v>
      </c>
      <c r="S28" s="16">
        <f t="shared" si="0"/>
        <v>0.0094</v>
      </c>
      <c r="T28" s="16">
        <v>0.38</v>
      </c>
      <c r="U28" s="16">
        <v>1</v>
      </c>
      <c r="V28" s="101">
        <f>SUM(V9:V27)</f>
        <v>0.03544</v>
      </c>
      <c r="W28" s="14"/>
    </row>
    <row r="29" ht="15.6" hidden="1" spans="1:23">
      <c r="A29" s="48" t="s">
        <v>40</v>
      </c>
      <c r="B29" s="49"/>
      <c r="C29" s="99">
        <f>106*C28</f>
        <v>15.9954</v>
      </c>
      <c r="D29" s="99">
        <f t="shared" ref="D29:Z29" si="1">106*D28</f>
        <v>1.5688</v>
      </c>
      <c r="E29" s="99">
        <f t="shared" si="1"/>
        <v>3.49482</v>
      </c>
      <c r="F29" s="99">
        <f t="shared" si="1"/>
        <v>1.6324</v>
      </c>
      <c r="G29" s="99">
        <f t="shared" si="1"/>
        <v>0.5724</v>
      </c>
      <c r="H29" s="99">
        <f t="shared" si="1"/>
        <v>0.12508</v>
      </c>
      <c r="I29" s="99">
        <f t="shared" si="1"/>
        <v>3.127</v>
      </c>
      <c r="J29" s="99">
        <f t="shared" si="1"/>
        <v>5.1304</v>
      </c>
      <c r="K29" s="99">
        <f t="shared" si="1"/>
        <v>13.992</v>
      </c>
      <c r="L29" s="99">
        <f t="shared" si="1"/>
        <v>7.99664</v>
      </c>
      <c r="M29" s="99">
        <f t="shared" si="1"/>
        <v>1.3144</v>
      </c>
      <c r="N29" s="99">
        <f t="shared" si="1"/>
        <v>3.2224</v>
      </c>
      <c r="O29" s="99">
        <f t="shared" si="1"/>
        <v>0.94128</v>
      </c>
      <c r="P29" s="99">
        <f t="shared" si="1"/>
        <v>16.5466</v>
      </c>
      <c r="Q29" s="99">
        <f t="shared" si="1"/>
        <v>2.12</v>
      </c>
      <c r="R29" s="99">
        <f t="shared" si="1"/>
        <v>20.1824</v>
      </c>
      <c r="S29" s="99">
        <f t="shared" si="1"/>
        <v>0.9964</v>
      </c>
      <c r="T29" s="99">
        <v>0.38</v>
      </c>
      <c r="U29" s="99">
        <f>106*U28</f>
        <v>106</v>
      </c>
      <c r="V29" s="99">
        <f>106*V28</f>
        <v>3.75664</v>
      </c>
      <c r="W29" s="19"/>
    </row>
    <row r="30" ht="15.6" spans="1:23">
      <c r="A30" s="48" t="s">
        <v>40</v>
      </c>
      <c r="B30" s="49"/>
      <c r="C30" s="50">
        <f t="shared" ref="C30:J30" si="2">ROUND(C29,2)</f>
        <v>16</v>
      </c>
      <c r="D30" s="52">
        <f t="shared" si="2"/>
        <v>1.57</v>
      </c>
      <c r="E30" s="52">
        <f t="shared" si="2"/>
        <v>3.49</v>
      </c>
      <c r="F30" s="52">
        <f t="shared" si="2"/>
        <v>1.63</v>
      </c>
      <c r="G30" s="52">
        <f t="shared" si="2"/>
        <v>0.57</v>
      </c>
      <c r="H30" s="52">
        <f t="shared" si="2"/>
        <v>0.13</v>
      </c>
      <c r="I30" s="52">
        <f t="shared" si="2"/>
        <v>3.13</v>
      </c>
      <c r="J30" s="52">
        <f t="shared" si="2"/>
        <v>5.13</v>
      </c>
      <c r="K30" s="52">
        <v>28</v>
      </c>
      <c r="L30" s="52">
        <f t="shared" ref="L30:S30" si="3">ROUND(L29,2)</f>
        <v>8</v>
      </c>
      <c r="M30" s="61">
        <f t="shared" si="3"/>
        <v>1.31</v>
      </c>
      <c r="N30" s="61">
        <f t="shared" si="3"/>
        <v>3.22</v>
      </c>
      <c r="O30" s="61">
        <f t="shared" si="3"/>
        <v>0.94</v>
      </c>
      <c r="P30" s="61">
        <f t="shared" si="3"/>
        <v>16.55</v>
      </c>
      <c r="Q30" s="61">
        <f t="shared" si="3"/>
        <v>2.12</v>
      </c>
      <c r="R30" s="61">
        <f t="shared" si="3"/>
        <v>20.18</v>
      </c>
      <c r="S30" s="61">
        <f t="shared" si="3"/>
        <v>1</v>
      </c>
      <c r="T30" s="61">
        <v>0.38</v>
      </c>
      <c r="U30" s="61">
        <v>1</v>
      </c>
      <c r="V30" s="61">
        <f>ROUND(V29,2)</f>
        <v>3.76</v>
      </c>
      <c r="W30" s="19"/>
    </row>
    <row r="31" ht="15.6" spans="1:23">
      <c r="A31" s="48" t="s">
        <v>41</v>
      </c>
      <c r="B31" s="49"/>
      <c r="C31" s="50">
        <v>72</v>
      </c>
      <c r="D31" s="51">
        <v>700</v>
      </c>
      <c r="E31" s="51">
        <v>70</v>
      </c>
      <c r="F31" s="52">
        <v>160</v>
      </c>
      <c r="G31" s="52">
        <v>56.25</v>
      </c>
      <c r="H31" s="51">
        <v>1850</v>
      </c>
      <c r="I31" s="51">
        <v>62.37</v>
      </c>
      <c r="J31" s="51">
        <v>39.5</v>
      </c>
      <c r="K31" s="52">
        <v>42</v>
      </c>
      <c r="L31" s="52">
        <v>35</v>
      </c>
      <c r="M31" s="52">
        <v>52</v>
      </c>
      <c r="N31" s="61">
        <v>62</v>
      </c>
      <c r="O31" s="61">
        <v>200</v>
      </c>
      <c r="P31" s="52">
        <v>240</v>
      </c>
      <c r="Q31" s="61">
        <v>250</v>
      </c>
      <c r="R31" s="61">
        <v>35</v>
      </c>
      <c r="S31" s="61">
        <v>550</v>
      </c>
      <c r="T31" s="61">
        <v>680</v>
      </c>
      <c r="U31" s="61">
        <v>11</v>
      </c>
      <c r="V31" s="61">
        <v>133.3</v>
      </c>
      <c r="W31" s="75"/>
    </row>
    <row r="32" ht="16.35" spans="1:23">
      <c r="A32" s="53" t="s">
        <v>42</v>
      </c>
      <c r="B32" s="54"/>
      <c r="C32" s="130">
        <f t="shared" ref="C32:Z32" si="4">C30*C31</f>
        <v>1152</v>
      </c>
      <c r="D32" s="130">
        <f t="shared" si="4"/>
        <v>1099</v>
      </c>
      <c r="E32" s="130">
        <f t="shared" si="4"/>
        <v>244.3</v>
      </c>
      <c r="F32" s="130">
        <f t="shared" si="4"/>
        <v>260.8</v>
      </c>
      <c r="G32" s="130">
        <f t="shared" si="4"/>
        <v>32.0625</v>
      </c>
      <c r="H32" s="130">
        <f t="shared" si="4"/>
        <v>240.5</v>
      </c>
      <c r="I32" s="130">
        <f t="shared" si="4"/>
        <v>195.2181</v>
      </c>
      <c r="J32" s="130">
        <f t="shared" si="4"/>
        <v>202.635</v>
      </c>
      <c r="K32" s="130">
        <f t="shared" si="4"/>
        <v>1176</v>
      </c>
      <c r="L32" s="130">
        <f t="shared" si="4"/>
        <v>280</v>
      </c>
      <c r="M32" s="130">
        <f t="shared" si="4"/>
        <v>68.12</v>
      </c>
      <c r="N32" s="130">
        <f t="shared" si="4"/>
        <v>199.64</v>
      </c>
      <c r="O32" s="130">
        <f t="shared" si="4"/>
        <v>188</v>
      </c>
      <c r="P32" s="130">
        <f t="shared" si="4"/>
        <v>3972</v>
      </c>
      <c r="Q32" s="130">
        <f t="shared" si="4"/>
        <v>530</v>
      </c>
      <c r="R32" s="130">
        <f t="shared" si="4"/>
        <v>706.3</v>
      </c>
      <c r="S32" s="130">
        <f t="shared" si="4"/>
        <v>550</v>
      </c>
      <c r="T32" s="130">
        <f t="shared" si="4"/>
        <v>258.4</v>
      </c>
      <c r="U32" s="130">
        <f t="shared" si="4"/>
        <v>11</v>
      </c>
      <c r="V32" s="130">
        <f t="shared" si="4"/>
        <v>501.208</v>
      </c>
      <c r="W32" s="76">
        <f>SUM(C32:V32)</f>
        <v>11867.1836</v>
      </c>
    </row>
    <row r="33" ht="15.6" spans="1:23">
      <c r="A33" s="56"/>
      <c r="B33" s="56"/>
      <c r="C33" s="100"/>
      <c r="D33" s="100"/>
      <c r="E33" s="100"/>
      <c r="F33" s="100"/>
      <c r="G33" s="100"/>
      <c r="H33" s="135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57">
        <f>W32/W2</f>
        <v>111.954562264151</v>
      </c>
    </row>
    <row r="34" customFormat="1" ht="27" customHeight="1" spans="2:2">
      <c r="B34" s="60" t="s">
        <v>43</v>
      </c>
    </row>
    <row r="35" customFormat="1" ht="27" customHeight="1" spans="2:2">
      <c r="B35" s="60" t="s">
        <v>44</v>
      </c>
    </row>
    <row r="36" customFormat="1" ht="27" customHeight="1" spans="2:2">
      <c r="B36" s="60" t="s">
        <v>45</v>
      </c>
    </row>
  </sheetData>
  <mergeCells count="35">
    <mergeCell ref="A1:W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6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7"/>
  <sheetViews>
    <sheetView workbookViewId="0">
      <pane ySplit="7" topLeftCell="A22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32.1111111111111" customWidth="1"/>
    <col min="3" max="3" width="7.11111111111111" customWidth="1"/>
    <col min="4" max="4" width="7.33333333333333" customWidth="1"/>
    <col min="5" max="5" width="6.22222222222222" customWidth="1"/>
    <col min="6" max="7" width="6.11111111111111" customWidth="1"/>
    <col min="8" max="8" width="7.33333333333333" style="122" customWidth="1"/>
    <col min="9" max="10" width="6.11111111111111" customWidth="1"/>
    <col min="11" max="11" width="7.11111111111111" customWidth="1"/>
    <col min="12" max="12" width="7.44444444444444" customWidth="1"/>
    <col min="13" max="13" width="6.22222222222222" customWidth="1"/>
    <col min="14" max="14" width="6" customWidth="1"/>
    <col min="15" max="15" width="6.11111111111111" customWidth="1"/>
    <col min="16" max="17" width="7" customWidth="1"/>
    <col min="18" max="19" width="6.44444444444444" customWidth="1"/>
    <col min="20" max="20" width="5.55555555555556" customWidth="1"/>
    <col min="21" max="22" width="6.33333333333333" customWidth="1"/>
    <col min="23" max="23" width="7" customWidth="1"/>
    <col min="24" max="24" width="7.22222222222222" customWidth="1"/>
    <col min="25" max="25" width="8.66666666666667" customWidth="1"/>
  </cols>
  <sheetData>
    <row r="1" s="1" customFormat="1" ht="43" customHeight="1" spans="1:1">
      <c r="A1" s="1" t="s">
        <v>0</v>
      </c>
    </row>
    <row r="2" customHeight="1" spans="1:25">
      <c r="A2" s="114"/>
      <c r="B2" s="3" t="s">
        <v>111</v>
      </c>
      <c r="C2" s="4" t="s">
        <v>2</v>
      </c>
      <c r="D2" s="4" t="s">
        <v>3</v>
      </c>
      <c r="E2" s="4" t="s">
        <v>5</v>
      </c>
      <c r="F2" s="4" t="s">
        <v>4</v>
      </c>
      <c r="G2" s="4" t="s">
        <v>63</v>
      </c>
      <c r="H2" s="131" t="s">
        <v>7</v>
      </c>
      <c r="I2" s="4" t="s">
        <v>9</v>
      </c>
      <c r="J2" s="4" t="s">
        <v>10</v>
      </c>
      <c r="K2" s="4" t="s">
        <v>8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49</v>
      </c>
      <c r="Q2" s="4" t="s">
        <v>51</v>
      </c>
      <c r="R2" s="4" t="s">
        <v>83</v>
      </c>
      <c r="S2" s="4" t="s">
        <v>19</v>
      </c>
      <c r="T2" s="4" t="s">
        <v>22</v>
      </c>
      <c r="U2" s="4" t="s">
        <v>112</v>
      </c>
      <c r="V2" s="4" t="s">
        <v>52</v>
      </c>
      <c r="W2" s="4" t="s">
        <v>113</v>
      </c>
      <c r="X2" s="4" t="s">
        <v>54</v>
      </c>
      <c r="Y2" s="137">
        <v>104</v>
      </c>
    </row>
    <row r="3" spans="1:25">
      <c r="A3" s="115"/>
      <c r="B3" s="5"/>
      <c r="C3" s="6"/>
      <c r="D3" s="6"/>
      <c r="E3" s="6"/>
      <c r="F3" s="6"/>
      <c r="G3" s="6"/>
      <c r="H3" s="1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38"/>
    </row>
    <row r="4" spans="1:25">
      <c r="A4" s="115"/>
      <c r="B4" s="5"/>
      <c r="C4" s="6"/>
      <c r="D4" s="6"/>
      <c r="E4" s="6"/>
      <c r="F4" s="6"/>
      <c r="G4" s="6"/>
      <c r="H4" s="1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38"/>
    </row>
    <row r="5" ht="12" customHeight="1" spans="1:25">
      <c r="A5" s="115"/>
      <c r="B5" s="5"/>
      <c r="C5" s="6"/>
      <c r="D5" s="6"/>
      <c r="E5" s="6"/>
      <c r="F5" s="6"/>
      <c r="G5" s="6"/>
      <c r="H5" s="1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38"/>
    </row>
    <row r="6" spans="1:25">
      <c r="A6" s="115"/>
      <c r="B6" s="5"/>
      <c r="C6" s="6"/>
      <c r="D6" s="6"/>
      <c r="E6" s="6"/>
      <c r="F6" s="6"/>
      <c r="G6" s="6"/>
      <c r="H6" s="1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38"/>
    </row>
    <row r="7" ht="28" customHeight="1" spans="1:25">
      <c r="A7" s="123"/>
      <c r="B7" s="8"/>
      <c r="C7" s="9"/>
      <c r="D7" s="9"/>
      <c r="E7" s="9"/>
      <c r="F7" s="9"/>
      <c r="G7" s="9"/>
      <c r="H7" s="13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39"/>
    </row>
    <row r="8" ht="15" customHeight="1" spans="1:25">
      <c r="A8" s="124"/>
      <c r="B8" s="125"/>
      <c r="C8" s="126">
        <v>1</v>
      </c>
      <c r="D8" s="126">
        <v>2</v>
      </c>
      <c r="E8" s="126">
        <v>3</v>
      </c>
      <c r="F8" s="126">
        <v>4</v>
      </c>
      <c r="G8" s="126">
        <v>5</v>
      </c>
      <c r="H8" s="126">
        <v>6</v>
      </c>
      <c r="I8" s="126">
        <v>7</v>
      </c>
      <c r="J8" s="126">
        <v>8</v>
      </c>
      <c r="K8" s="126">
        <v>9</v>
      </c>
      <c r="L8" s="126">
        <v>10</v>
      </c>
      <c r="M8" s="126">
        <v>11</v>
      </c>
      <c r="N8" s="126">
        <v>12</v>
      </c>
      <c r="O8" s="126">
        <v>13</v>
      </c>
      <c r="P8" s="126">
        <v>14</v>
      </c>
      <c r="Q8" s="126">
        <v>15</v>
      </c>
      <c r="R8" s="126">
        <v>16</v>
      </c>
      <c r="S8" s="126">
        <v>17</v>
      </c>
      <c r="T8" s="126">
        <v>18</v>
      </c>
      <c r="U8" s="126">
        <v>19</v>
      </c>
      <c r="V8" s="126">
        <v>20</v>
      </c>
      <c r="W8" s="126">
        <v>21</v>
      </c>
      <c r="X8" s="126">
        <v>22</v>
      </c>
      <c r="Y8" s="140" t="s">
        <v>24</v>
      </c>
    </row>
    <row r="9" spans="1:25">
      <c r="A9" s="13" t="s">
        <v>25</v>
      </c>
      <c r="B9" s="14" t="s">
        <v>114</v>
      </c>
      <c r="C9" s="15">
        <v>0.1478</v>
      </c>
      <c r="D9" s="16"/>
      <c r="E9" s="16">
        <v>0.0052</v>
      </c>
      <c r="F9" s="16">
        <v>0.01133</v>
      </c>
      <c r="G9" s="16">
        <v>0.0153</v>
      </c>
      <c r="H9" s="17"/>
      <c r="I9" s="16"/>
      <c r="J9" s="16"/>
      <c r="K9" s="16"/>
      <c r="L9" s="16"/>
      <c r="M9" s="16"/>
      <c r="N9" s="16"/>
      <c r="O9" s="16"/>
      <c r="P9" s="16"/>
      <c r="Q9" s="16"/>
      <c r="R9" s="66"/>
      <c r="S9" s="66"/>
      <c r="T9" s="66"/>
      <c r="U9" s="66"/>
      <c r="V9" s="66"/>
      <c r="W9" s="66"/>
      <c r="X9" s="66"/>
      <c r="Y9" s="67" t="s">
        <v>27</v>
      </c>
    </row>
    <row r="10" spans="1:25">
      <c r="A10" s="18"/>
      <c r="B10" s="19" t="s">
        <v>56</v>
      </c>
      <c r="C10" s="20"/>
      <c r="D10" s="21"/>
      <c r="E10" s="21">
        <v>0.00744</v>
      </c>
      <c r="F10" s="21"/>
      <c r="G10" s="21"/>
      <c r="H10" s="22">
        <v>0.0006</v>
      </c>
      <c r="I10" s="21"/>
      <c r="J10" s="21"/>
      <c r="K10" s="21"/>
      <c r="L10" s="21"/>
      <c r="M10" s="21"/>
      <c r="N10" s="21"/>
      <c r="O10" s="21"/>
      <c r="P10" s="21"/>
      <c r="Q10" s="21"/>
      <c r="R10" s="68"/>
      <c r="S10" s="68"/>
      <c r="T10" s="68"/>
      <c r="U10" s="68"/>
      <c r="V10" s="68"/>
      <c r="W10" s="68"/>
      <c r="X10" s="68"/>
      <c r="Y10" s="69"/>
    </row>
    <row r="11" spans="1:25">
      <c r="A11" s="18"/>
      <c r="B11" s="91" t="s">
        <v>57</v>
      </c>
      <c r="C11" s="20"/>
      <c r="D11" s="21">
        <v>0.01044</v>
      </c>
      <c r="E11" s="21"/>
      <c r="F11" s="21"/>
      <c r="G11" s="21"/>
      <c r="H11" s="22"/>
      <c r="I11" s="21">
        <v>0.0313</v>
      </c>
      <c r="J11" s="21"/>
      <c r="K11" s="21"/>
      <c r="L11" s="21"/>
      <c r="M11" s="21"/>
      <c r="N11" s="21"/>
      <c r="O11" s="21"/>
      <c r="P11" s="21"/>
      <c r="Q11" s="21"/>
      <c r="R11" s="68"/>
      <c r="S11" s="68"/>
      <c r="T11" s="68"/>
      <c r="U11" s="68"/>
      <c r="V11" s="68"/>
      <c r="W11" s="68"/>
      <c r="X11" s="68"/>
      <c r="Y11" s="69"/>
    </row>
    <row r="12" spans="1:25">
      <c r="A12" s="18"/>
      <c r="B12" s="19"/>
      <c r="C12" s="20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68"/>
      <c r="S12" s="68"/>
      <c r="T12" s="68"/>
      <c r="U12" s="68"/>
      <c r="V12" s="68"/>
      <c r="W12" s="68"/>
      <c r="X12" s="68"/>
      <c r="Y12" s="69"/>
    </row>
    <row r="13" ht="13.95" spans="1:25">
      <c r="A13" s="23"/>
      <c r="B13" s="24"/>
      <c r="C13" s="25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70"/>
      <c r="S13" s="70"/>
      <c r="T13" s="70"/>
      <c r="U13" s="70"/>
      <c r="V13" s="70"/>
      <c r="W13" s="70"/>
      <c r="X13" s="70"/>
      <c r="Y13" s="69"/>
    </row>
    <row r="14" spans="1:25">
      <c r="A14" s="13" t="s">
        <v>30</v>
      </c>
      <c r="B14" s="14" t="s">
        <v>8</v>
      </c>
      <c r="C14" s="15"/>
      <c r="D14" s="16"/>
      <c r="E14" s="16"/>
      <c r="F14" s="16"/>
      <c r="G14" s="16"/>
      <c r="H14" s="17"/>
      <c r="I14" s="16"/>
      <c r="J14" s="16"/>
      <c r="K14" s="16">
        <v>0.15899</v>
      </c>
      <c r="L14" s="16"/>
      <c r="M14" s="16"/>
      <c r="N14" s="16"/>
      <c r="O14" s="16"/>
      <c r="P14" s="16"/>
      <c r="Q14" s="16"/>
      <c r="R14" s="66"/>
      <c r="S14" s="66"/>
      <c r="T14" s="66"/>
      <c r="U14" s="66"/>
      <c r="V14" s="66"/>
      <c r="W14" s="66"/>
      <c r="X14" s="66"/>
      <c r="Y14" s="69"/>
    </row>
    <row r="15" spans="1:25">
      <c r="A15" s="18"/>
      <c r="B15" s="19"/>
      <c r="C15" s="20"/>
      <c r="D15" s="21"/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68"/>
      <c r="S15" s="68"/>
      <c r="T15" s="68"/>
      <c r="U15" s="68"/>
      <c r="V15" s="68"/>
      <c r="W15" s="68"/>
      <c r="X15" s="68"/>
      <c r="Y15" s="69"/>
    </row>
    <row r="16" spans="1:25">
      <c r="A16" s="18"/>
      <c r="B16" s="19"/>
      <c r="C16" s="20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68"/>
      <c r="S16" s="68"/>
      <c r="T16" s="68"/>
      <c r="U16" s="68"/>
      <c r="V16" s="68"/>
      <c r="W16" s="68"/>
      <c r="X16" s="68"/>
      <c r="Y16" s="69"/>
    </row>
    <row r="17" ht="13.95" spans="1:25">
      <c r="A17" s="28"/>
      <c r="B17" s="24"/>
      <c r="C17" s="30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71"/>
      <c r="S17" s="71"/>
      <c r="T17" s="71"/>
      <c r="U17" s="71"/>
      <c r="V17" s="71"/>
      <c r="W17" s="71"/>
      <c r="X17" s="71"/>
      <c r="Y17" s="69"/>
    </row>
    <row r="18" ht="16" customHeight="1" spans="1:25">
      <c r="A18" s="33" t="s">
        <v>31</v>
      </c>
      <c r="B18" s="94" t="s">
        <v>115</v>
      </c>
      <c r="C18" s="15"/>
      <c r="D18" s="16"/>
      <c r="E18" s="16"/>
      <c r="F18" s="16"/>
      <c r="G18" s="16"/>
      <c r="H18" s="17"/>
      <c r="I18" s="16"/>
      <c r="J18" s="16"/>
      <c r="K18" s="16"/>
      <c r="L18" s="16"/>
      <c r="M18" s="16">
        <v>0.0108</v>
      </c>
      <c r="N18" s="16">
        <v>0.0123</v>
      </c>
      <c r="O18" s="16">
        <v>0.002322</v>
      </c>
      <c r="P18" s="16">
        <v>0.0793</v>
      </c>
      <c r="Q18" s="16"/>
      <c r="R18" s="66"/>
      <c r="S18" s="66"/>
      <c r="T18" s="66"/>
      <c r="U18" s="66">
        <v>0.01533</v>
      </c>
      <c r="V18" s="66"/>
      <c r="W18" s="66"/>
      <c r="X18" s="66"/>
      <c r="Y18" s="69"/>
    </row>
    <row r="19" ht="27" customHeight="1" spans="1:25">
      <c r="A19" s="35"/>
      <c r="B19" s="96" t="s">
        <v>116</v>
      </c>
      <c r="C19" s="20"/>
      <c r="D19" s="21"/>
      <c r="E19" s="21"/>
      <c r="F19" s="21"/>
      <c r="G19" s="21"/>
      <c r="H19" s="22"/>
      <c r="I19" s="21">
        <v>0.0104</v>
      </c>
      <c r="J19" s="21"/>
      <c r="K19" s="21"/>
      <c r="L19" s="21"/>
      <c r="M19" s="21">
        <v>0.015</v>
      </c>
      <c r="N19" s="21">
        <v>0.0194</v>
      </c>
      <c r="O19" s="21">
        <v>0.0041</v>
      </c>
      <c r="P19" s="21"/>
      <c r="Q19" s="21">
        <v>0.0799</v>
      </c>
      <c r="R19" s="68"/>
      <c r="S19" s="68">
        <v>0.00288</v>
      </c>
      <c r="T19" s="68"/>
      <c r="U19" s="68"/>
      <c r="V19" s="68"/>
      <c r="W19" s="68"/>
      <c r="X19" s="68">
        <v>4</v>
      </c>
      <c r="Y19" s="69"/>
    </row>
    <row r="20" spans="1:25">
      <c r="A20" s="35"/>
      <c r="B20" s="118" t="s">
        <v>60</v>
      </c>
      <c r="C20" s="20">
        <v>0.0404</v>
      </c>
      <c r="D20" s="21">
        <v>0.005</v>
      </c>
      <c r="E20" s="21"/>
      <c r="F20" s="21"/>
      <c r="G20" s="21"/>
      <c r="H20" s="22"/>
      <c r="I20" s="21"/>
      <c r="J20" s="21"/>
      <c r="K20" s="21"/>
      <c r="L20" s="21">
        <v>0.1837</v>
      </c>
      <c r="M20" s="21"/>
      <c r="N20" s="21"/>
      <c r="O20" s="21"/>
      <c r="P20" s="21"/>
      <c r="Q20" s="21"/>
      <c r="R20" s="68"/>
      <c r="S20" s="68"/>
      <c r="T20" s="68"/>
      <c r="U20" s="68"/>
      <c r="V20" s="68"/>
      <c r="W20" s="68"/>
      <c r="X20" s="68"/>
      <c r="Y20" s="69"/>
    </row>
    <row r="21" spans="1:25">
      <c r="A21" s="35"/>
      <c r="B21" s="96" t="s">
        <v>117</v>
      </c>
      <c r="C21" s="20"/>
      <c r="D21" s="21"/>
      <c r="E21" s="21">
        <v>0.00844</v>
      </c>
      <c r="F21" s="21"/>
      <c r="G21" s="21"/>
      <c r="H21" s="22"/>
      <c r="I21" s="21"/>
      <c r="J21" s="21"/>
      <c r="K21" s="21">
        <v>0.0514</v>
      </c>
      <c r="L21" s="21"/>
      <c r="M21" s="21"/>
      <c r="N21" s="21"/>
      <c r="O21" s="21"/>
      <c r="P21" s="21"/>
      <c r="Q21" s="21"/>
      <c r="R21" s="68">
        <v>0.0113</v>
      </c>
      <c r="S21" s="68"/>
      <c r="T21" s="68"/>
      <c r="U21" s="68"/>
      <c r="V21" s="68"/>
      <c r="W21" s="68"/>
      <c r="X21" s="68"/>
      <c r="Y21" s="69"/>
    </row>
    <row r="22" spans="1:25">
      <c r="A22" s="35"/>
      <c r="B22" s="91" t="s">
        <v>36</v>
      </c>
      <c r="C22" s="20"/>
      <c r="D22" s="21"/>
      <c r="E22" s="21"/>
      <c r="F22" s="21"/>
      <c r="G22" s="21"/>
      <c r="H22" s="22"/>
      <c r="I22" s="21"/>
      <c r="J22" s="21">
        <v>0.0524</v>
      </c>
      <c r="K22" s="21"/>
      <c r="L22" s="21"/>
      <c r="M22" s="21"/>
      <c r="N22" s="21"/>
      <c r="O22" s="21"/>
      <c r="P22" s="21"/>
      <c r="Q22" s="21"/>
      <c r="R22" s="68"/>
      <c r="S22" s="68"/>
      <c r="T22" s="68"/>
      <c r="U22" s="68"/>
      <c r="V22" s="68"/>
      <c r="W22" s="68"/>
      <c r="X22" s="68"/>
      <c r="Y22" s="69"/>
    </row>
    <row r="23" ht="13.95" spans="1:25">
      <c r="A23" s="38"/>
      <c r="B23" s="98"/>
      <c r="C23" s="25"/>
      <c r="D23" s="26"/>
      <c r="E23" s="26"/>
      <c r="F23" s="26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70"/>
      <c r="S23" s="70"/>
      <c r="T23" s="70"/>
      <c r="U23" s="70"/>
      <c r="V23" s="70"/>
      <c r="W23" s="70"/>
      <c r="X23" s="70"/>
      <c r="Y23" s="69"/>
    </row>
    <row r="24" spans="1:25">
      <c r="A24" s="33" t="s">
        <v>37</v>
      </c>
      <c r="B24" s="14" t="s">
        <v>38</v>
      </c>
      <c r="C24" s="15">
        <v>0.033</v>
      </c>
      <c r="D24" s="16">
        <v>0.00244</v>
      </c>
      <c r="E24" s="16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16"/>
      <c r="Q24" s="16"/>
      <c r="R24" s="66"/>
      <c r="S24" s="66"/>
      <c r="T24" s="66"/>
      <c r="U24" s="66"/>
      <c r="V24" s="66"/>
      <c r="W24" s="66"/>
      <c r="X24" s="66">
        <v>1.5</v>
      </c>
      <c r="Y24" s="69"/>
    </row>
    <row r="25" spans="1:25">
      <c r="A25" s="35"/>
      <c r="B25" s="19" t="s">
        <v>56</v>
      </c>
      <c r="C25" s="20"/>
      <c r="D25" s="21"/>
      <c r="E25" s="21">
        <v>0.0073</v>
      </c>
      <c r="F25" s="21"/>
      <c r="G25" s="21"/>
      <c r="H25" s="22">
        <v>0.0006</v>
      </c>
      <c r="I25" s="21"/>
      <c r="J25" s="21"/>
      <c r="K25" s="21"/>
      <c r="L25" s="21"/>
      <c r="M25" s="21"/>
      <c r="N25" s="21"/>
      <c r="O25" s="21"/>
      <c r="P25" s="21"/>
      <c r="Q25" s="21"/>
      <c r="R25" s="68"/>
      <c r="S25" s="68"/>
      <c r="T25" s="68"/>
      <c r="U25" s="68"/>
      <c r="V25" s="68"/>
      <c r="W25" s="68"/>
      <c r="X25" s="68"/>
      <c r="Y25" s="69"/>
    </row>
    <row r="26" ht="13.95" spans="1:25">
      <c r="A26" s="35"/>
      <c r="B26" s="19" t="s">
        <v>36</v>
      </c>
      <c r="C26" s="20"/>
      <c r="D26" s="21"/>
      <c r="E26" s="21"/>
      <c r="F26" s="21"/>
      <c r="G26" s="21"/>
      <c r="H26" s="22"/>
      <c r="I26" s="21"/>
      <c r="J26" s="21">
        <v>0.0144</v>
      </c>
      <c r="K26" s="21"/>
      <c r="L26" s="21"/>
      <c r="M26" s="21"/>
      <c r="N26" s="21"/>
      <c r="O26" s="21"/>
      <c r="P26" s="21"/>
      <c r="Q26" s="21"/>
      <c r="R26" s="68"/>
      <c r="S26" s="68"/>
      <c r="T26" s="68"/>
      <c r="U26" s="68"/>
      <c r="V26" s="68"/>
      <c r="W26" s="68"/>
      <c r="X26" s="68"/>
      <c r="Y26" s="72"/>
    </row>
    <row r="27" ht="16.35" spans="1:25">
      <c r="A27" s="35"/>
      <c r="B27" s="29" t="s">
        <v>118</v>
      </c>
      <c r="C27" s="30"/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71"/>
      <c r="S27" s="71"/>
      <c r="T27" s="71"/>
      <c r="U27" s="71"/>
      <c r="V27" s="71"/>
      <c r="W27" s="71">
        <v>0.0203</v>
      </c>
      <c r="X27" s="71"/>
      <c r="Y27" s="149"/>
    </row>
    <row r="28" ht="13.95" spans="1:25">
      <c r="A28" s="38"/>
      <c r="B28" s="24"/>
      <c r="C28" s="25"/>
      <c r="D28" s="26"/>
      <c r="E28" s="26"/>
      <c r="F28" s="26"/>
      <c r="G28" s="26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70"/>
      <c r="S28" s="70"/>
      <c r="T28" s="70">
        <v>1</v>
      </c>
      <c r="U28" s="70"/>
      <c r="V28" s="70">
        <v>0.38</v>
      </c>
      <c r="W28" s="70"/>
      <c r="X28" s="70"/>
      <c r="Y28" s="141"/>
    </row>
    <row r="29" ht="15.6" spans="1:25">
      <c r="A29" s="46" t="s">
        <v>39</v>
      </c>
      <c r="B29" s="47"/>
      <c r="C29" s="15">
        <f t="shared" ref="C29:V29" si="0">SUM(C9:C28)</f>
        <v>0.2212</v>
      </c>
      <c r="D29" s="16">
        <f t="shared" si="0"/>
        <v>0.01788</v>
      </c>
      <c r="E29" s="16">
        <f t="shared" si="0"/>
        <v>0.02838</v>
      </c>
      <c r="F29" s="16">
        <f t="shared" si="0"/>
        <v>0.01133</v>
      </c>
      <c r="G29" s="16">
        <f t="shared" si="0"/>
        <v>0.0153</v>
      </c>
      <c r="H29" s="16">
        <f t="shared" si="0"/>
        <v>0.0012</v>
      </c>
      <c r="I29" s="16">
        <f t="shared" si="0"/>
        <v>0.0417</v>
      </c>
      <c r="J29" s="16">
        <f t="shared" si="0"/>
        <v>0.0668</v>
      </c>
      <c r="K29" s="16">
        <f t="shared" si="0"/>
        <v>0.21039</v>
      </c>
      <c r="L29" s="16">
        <f t="shared" si="0"/>
        <v>0.1837</v>
      </c>
      <c r="M29" s="16">
        <f t="shared" si="0"/>
        <v>0.0258</v>
      </c>
      <c r="N29" s="16">
        <f t="shared" si="0"/>
        <v>0.0317</v>
      </c>
      <c r="O29" s="16">
        <f t="shared" si="0"/>
        <v>0.006422</v>
      </c>
      <c r="P29" s="16">
        <f t="shared" si="0"/>
        <v>0.0793</v>
      </c>
      <c r="Q29" s="16">
        <f t="shared" si="0"/>
        <v>0.0799</v>
      </c>
      <c r="R29" s="16">
        <f t="shared" si="0"/>
        <v>0.0113</v>
      </c>
      <c r="S29" s="16">
        <f t="shared" si="0"/>
        <v>0.00288</v>
      </c>
      <c r="T29" s="16">
        <f t="shared" si="0"/>
        <v>1</v>
      </c>
      <c r="U29" s="16">
        <f t="shared" si="0"/>
        <v>0.01533</v>
      </c>
      <c r="V29" s="16">
        <v>0.38</v>
      </c>
      <c r="W29" s="101">
        <f>SUM(W9:W28)</f>
        <v>0.0203</v>
      </c>
      <c r="X29" s="109">
        <v>160</v>
      </c>
      <c r="Y29" s="14"/>
    </row>
    <row r="30" ht="15.6" hidden="1" spans="1:25">
      <c r="A30" s="48" t="s">
        <v>40</v>
      </c>
      <c r="B30" s="49"/>
      <c r="C30" s="99">
        <f>104*C29</f>
        <v>23.0048</v>
      </c>
      <c r="D30" s="99">
        <f t="shared" ref="D30:Z30" si="1">104*D29</f>
        <v>1.85952</v>
      </c>
      <c r="E30" s="99">
        <f t="shared" si="1"/>
        <v>2.95152</v>
      </c>
      <c r="F30" s="99">
        <f t="shared" si="1"/>
        <v>1.17832</v>
      </c>
      <c r="G30" s="99">
        <f t="shared" si="1"/>
        <v>1.5912</v>
      </c>
      <c r="H30" s="99">
        <f t="shared" si="1"/>
        <v>0.1248</v>
      </c>
      <c r="I30" s="99">
        <f t="shared" si="1"/>
        <v>4.3368</v>
      </c>
      <c r="J30" s="99">
        <f t="shared" si="1"/>
        <v>6.9472</v>
      </c>
      <c r="K30" s="99">
        <f t="shared" si="1"/>
        <v>21.88056</v>
      </c>
      <c r="L30" s="99">
        <f t="shared" si="1"/>
        <v>19.1048</v>
      </c>
      <c r="M30" s="99">
        <f t="shared" si="1"/>
        <v>2.6832</v>
      </c>
      <c r="N30" s="99">
        <f t="shared" si="1"/>
        <v>3.2968</v>
      </c>
      <c r="O30" s="99">
        <f t="shared" si="1"/>
        <v>0.667888</v>
      </c>
      <c r="P30" s="99">
        <f t="shared" si="1"/>
        <v>8.2472</v>
      </c>
      <c r="Q30" s="99">
        <f t="shared" si="1"/>
        <v>8.3096</v>
      </c>
      <c r="R30" s="99">
        <f t="shared" si="1"/>
        <v>1.1752</v>
      </c>
      <c r="S30" s="99">
        <f t="shared" si="1"/>
        <v>0.29952</v>
      </c>
      <c r="T30" s="99">
        <v>1</v>
      </c>
      <c r="U30" s="99">
        <f>104*U29</f>
        <v>1.59432</v>
      </c>
      <c r="V30" s="99">
        <f>104*V29</f>
        <v>39.52</v>
      </c>
      <c r="W30" s="99">
        <f>104*W29</f>
        <v>2.1112</v>
      </c>
      <c r="X30" s="99">
        <v>160</v>
      </c>
      <c r="Y30" s="19"/>
    </row>
    <row r="31" ht="15.6" spans="1:25">
      <c r="A31" s="48" t="s">
        <v>40</v>
      </c>
      <c r="B31" s="49"/>
      <c r="C31" s="50">
        <f t="shared" ref="C31:K31" si="2">ROUND(C30,2)</f>
        <v>23</v>
      </c>
      <c r="D31" s="52">
        <f t="shared" si="2"/>
        <v>1.86</v>
      </c>
      <c r="E31" s="52">
        <f t="shared" si="2"/>
        <v>2.95</v>
      </c>
      <c r="F31" s="52">
        <f t="shared" si="2"/>
        <v>1.18</v>
      </c>
      <c r="G31" s="52">
        <f t="shared" si="2"/>
        <v>1.59</v>
      </c>
      <c r="H31" s="52">
        <f t="shared" si="2"/>
        <v>0.12</v>
      </c>
      <c r="I31" s="52">
        <f t="shared" si="2"/>
        <v>4.34</v>
      </c>
      <c r="J31" s="52">
        <f t="shared" si="2"/>
        <v>6.95</v>
      </c>
      <c r="K31" s="52">
        <f t="shared" si="2"/>
        <v>21.88</v>
      </c>
      <c r="L31" s="52">
        <f t="shared" ref="L31:V31" si="3">ROUND(L30,2)</f>
        <v>19.1</v>
      </c>
      <c r="M31" s="61">
        <f t="shared" si="3"/>
        <v>2.68</v>
      </c>
      <c r="N31" s="61">
        <f t="shared" si="3"/>
        <v>3.3</v>
      </c>
      <c r="O31" s="61">
        <f t="shared" si="3"/>
        <v>0.67</v>
      </c>
      <c r="P31" s="61">
        <f t="shared" si="3"/>
        <v>8.25</v>
      </c>
      <c r="Q31" s="61">
        <f t="shared" si="3"/>
        <v>8.31</v>
      </c>
      <c r="R31" s="61">
        <f t="shared" si="3"/>
        <v>1.18</v>
      </c>
      <c r="S31" s="61">
        <f t="shared" si="3"/>
        <v>0.3</v>
      </c>
      <c r="T31" s="61">
        <v>1</v>
      </c>
      <c r="U31" s="61">
        <f>ROUND(U30,2)</f>
        <v>1.59</v>
      </c>
      <c r="V31" s="61">
        <v>0.38</v>
      </c>
      <c r="W31" s="61">
        <f>ROUND(W30,2)</f>
        <v>2.11</v>
      </c>
      <c r="X31" s="74">
        <v>160</v>
      </c>
      <c r="Y31" s="19"/>
    </row>
    <row r="32" ht="15.6" spans="1:25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56.25</v>
      </c>
      <c r="G32" s="52">
        <v>88</v>
      </c>
      <c r="H32" s="51">
        <v>1850</v>
      </c>
      <c r="I32" s="51">
        <v>62.37</v>
      </c>
      <c r="J32" s="51">
        <v>39.5</v>
      </c>
      <c r="K32" s="52">
        <v>90</v>
      </c>
      <c r="L32" s="52">
        <v>35</v>
      </c>
      <c r="M32" s="52">
        <v>52</v>
      </c>
      <c r="N32" s="61">
        <v>62</v>
      </c>
      <c r="O32" s="61">
        <v>200</v>
      </c>
      <c r="P32" s="52">
        <v>240</v>
      </c>
      <c r="Q32" s="52">
        <v>121</v>
      </c>
      <c r="R32" s="61">
        <v>350</v>
      </c>
      <c r="S32" s="61">
        <v>367</v>
      </c>
      <c r="T32" s="61">
        <v>11</v>
      </c>
      <c r="U32" s="61">
        <v>133.33</v>
      </c>
      <c r="V32" s="61">
        <v>680</v>
      </c>
      <c r="W32" s="61">
        <v>250</v>
      </c>
      <c r="X32" s="61">
        <v>8</v>
      </c>
      <c r="Y32" s="75"/>
    </row>
    <row r="33" ht="16.35" spans="1:25">
      <c r="A33" s="53" t="s">
        <v>42</v>
      </c>
      <c r="B33" s="54"/>
      <c r="C33" s="130">
        <f t="shared" ref="C33:Z33" si="4">C31*C32</f>
        <v>1656</v>
      </c>
      <c r="D33" s="130">
        <f t="shared" si="4"/>
        <v>1302</v>
      </c>
      <c r="E33" s="130">
        <f t="shared" si="4"/>
        <v>206.5</v>
      </c>
      <c r="F33" s="130">
        <f t="shared" si="4"/>
        <v>66.375</v>
      </c>
      <c r="G33" s="130">
        <f t="shared" si="4"/>
        <v>139.92</v>
      </c>
      <c r="H33" s="130">
        <f t="shared" si="4"/>
        <v>222</v>
      </c>
      <c r="I33" s="130">
        <f t="shared" si="4"/>
        <v>270.6858</v>
      </c>
      <c r="J33" s="130">
        <f t="shared" si="4"/>
        <v>274.525</v>
      </c>
      <c r="K33" s="130">
        <f t="shared" si="4"/>
        <v>1969.2</v>
      </c>
      <c r="L33" s="130">
        <f t="shared" si="4"/>
        <v>668.5</v>
      </c>
      <c r="M33" s="130">
        <f t="shared" si="4"/>
        <v>139.36</v>
      </c>
      <c r="N33" s="130">
        <f t="shared" si="4"/>
        <v>204.6</v>
      </c>
      <c r="O33" s="130">
        <f t="shared" si="4"/>
        <v>134</v>
      </c>
      <c r="P33" s="130">
        <f t="shared" si="4"/>
        <v>1980</v>
      </c>
      <c r="Q33" s="130">
        <f t="shared" si="4"/>
        <v>1005.51</v>
      </c>
      <c r="R33" s="130">
        <f t="shared" si="4"/>
        <v>413</v>
      </c>
      <c r="S33" s="130">
        <f t="shared" si="4"/>
        <v>110.1</v>
      </c>
      <c r="T33" s="130">
        <f t="shared" si="4"/>
        <v>11</v>
      </c>
      <c r="U33" s="130">
        <f t="shared" si="4"/>
        <v>211.9947</v>
      </c>
      <c r="V33" s="130">
        <f t="shared" si="4"/>
        <v>258.4</v>
      </c>
      <c r="W33" s="130">
        <f t="shared" si="4"/>
        <v>527.5</v>
      </c>
      <c r="X33" s="130">
        <f t="shared" si="4"/>
        <v>1280</v>
      </c>
      <c r="Y33" s="76">
        <f>SUM(C33:X33)</f>
        <v>13051.1705</v>
      </c>
    </row>
    <row r="34" ht="15.6" spans="1:25">
      <c r="A34" s="56"/>
      <c r="B34" s="56"/>
      <c r="C34" s="100"/>
      <c r="D34" s="100"/>
      <c r="E34" s="100"/>
      <c r="F34" s="100"/>
      <c r="G34" s="100"/>
      <c r="H34" s="135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57">
        <f>Y33/Y2</f>
        <v>125.492024038462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37">
    <mergeCell ref="A1:Y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6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7"/>
  <sheetViews>
    <sheetView workbookViewId="0">
      <pane ySplit="7" topLeftCell="A17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26.1111111111111" customWidth="1"/>
    <col min="3" max="3" width="7" customWidth="1"/>
    <col min="4" max="4" width="7.11111111111111" customWidth="1"/>
    <col min="5" max="5" width="6.11111111111111" customWidth="1"/>
    <col min="6" max="6" width="6.33333333333333" customWidth="1"/>
    <col min="7" max="7" width="6" customWidth="1"/>
    <col min="8" max="8" width="7.22222222222222" customWidth="1"/>
    <col min="9" max="9" width="7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77777777777778" customWidth="1"/>
    <col min="15" max="15" width="6.33333333333333" customWidth="1"/>
    <col min="16" max="16" width="6" customWidth="1"/>
    <col min="17" max="17" width="6.22222222222222" customWidth="1"/>
    <col min="18" max="19" width="7.22222222222222" customWidth="1"/>
    <col min="20" max="20" width="6.44444444444444" customWidth="1"/>
    <col min="21" max="21" width="7.66666666666667" customWidth="1"/>
    <col min="22" max="22" width="6.11111111111111" customWidth="1"/>
    <col min="23" max="23" width="6.22222222222222" customWidth="1"/>
    <col min="24" max="24" width="6.11111111111111" customWidth="1"/>
    <col min="25" max="25" width="5.66666666666667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77"/>
      <c r="B2" s="78" t="s">
        <v>119</v>
      </c>
      <c r="C2" s="79" t="s">
        <v>2</v>
      </c>
      <c r="D2" s="4" t="s">
        <v>3</v>
      </c>
      <c r="E2" s="4" t="s">
        <v>5</v>
      </c>
      <c r="F2" s="4" t="s">
        <v>47</v>
      </c>
      <c r="G2" s="4" t="s">
        <v>120</v>
      </c>
      <c r="H2" s="4" t="s">
        <v>65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66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49</v>
      </c>
      <c r="S2" s="4" t="s">
        <v>67</v>
      </c>
      <c r="T2" s="4" t="s">
        <v>20</v>
      </c>
      <c r="U2" s="4" t="s">
        <v>8</v>
      </c>
      <c r="V2" s="4" t="s">
        <v>19</v>
      </c>
      <c r="W2" s="4" t="s">
        <v>68</v>
      </c>
      <c r="X2" s="4" t="s">
        <v>53</v>
      </c>
      <c r="Y2" s="4" t="s">
        <v>70</v>
      </c>
      <c r="Z2" s="105">
        <v>101</v>
      </c>
    </row>
    <row r="3" spans="1:26">
      <c r="A3" s="80"/>
      <c r="B3" s="81"/>
      <c r="C3" s="8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06"/>
    </row>
    <row r="4" spans="1:26">
      <c r="A4" s="80"/>
      <c r="B4" s="81"/>
      <c r="C4" s="8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06"/>
    </row>
    <row r="5" ht="12" customHeight="1" spans="1:26">
      <c r="A5" s="80"/>
      <c r="B5" s="81"/>
      <c r="C5" s="8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06"/>
    </row>
    <row r="6" spans="1:26">
      <c r="A6" s="80"/>
      <c r="B6" s="81"/>
      <c r="C6" s="8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06"/>
    </row>
    <row r="7" ht="28" customHeight="1" spans="1:26">
      <c r="A7" s="83"/>
      <c r="B7" s="84"/>
      <c r="C7" s="8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7"/>
    </row>
    <row r="8" ht="15" customHeight="1" spans="1:26">
      <c r="A8" s="86"/>
      <c r="B8" s="65"/>
      <c r="C8" s="87">
        <v>1</v>
      </c>
      <c r="D8" s="88">
        <v>2</v>
      </c>
      <c r="E8" s="87">
        <v>3</v>
      </c>
      <c r="F8" s="87">
        <v>4</v>
      </c>
      <c r="G8" s="88">
        <v>5</v>
      </c>
      <c r="H8" s="87">
        <v>6</v>
      </c>
      <c r="I8" s="87">
        <v>7</v>
      </c>
      <c r="J8" s="88">
        <v>8</v>
      </c>
      <c r="K8" s="87">
        <v>9</v>
      </c>
      <c r="L8" s="87">
        <v>10</v>
      </c>
      <c r="M8" s="88">
        <v>11</v>
      </c>
      <c r="N8" s="87">
        <v>12</v>
      </c>
      <c r="O8" s="87">
        <v>13</v>
      </c>
      <c r="P8" s="88">
        <v>14</v>
      </c>
      <c r="Q8" s="87">
        <v>15</v>
      </c>
      <c r="R8" s="87">
        <v>16</v>
      </c>
      <c r="S8" s="88">
        <v>17</v>
      </c>
      <c r="T8" s="87">
        <v>18</v>
      </c>
      <c r="U8" s="87">
        <v>19</v>
      </c>
      <c r="V8" s="88">
        <v>20</v>
      </c>
      <c r="W8" s="87">
        <v>21</v>
      </c>
      <c r="X8" s="87">
        <v>22</v>
      </c>
      <c r="Y8" s="88">
        <v>23</v>
      </c>
      <c r="Z8" s="108" t="s">
        <v>24</v>
      </c>
    </row>
    <row r="9" spans="1:26">
      <c r="A9" s="89" t="s">
        <v>25</v>
      </c>
      <c r="B9" s="14" t="s">
        <v>55</v>
      </c>
      <c r="C9" s="15">
        <v>0.1492</v>
      </c>
      <c r="D9" s="16"/>
      <c r="E9" s="16">
        <v>0.0053</v>
      </c>
      <c r="F9" s="16">
        <v>0.0198</v>
      </c>
      <c r="G9" s="16"/>
      <c r="H9" s="16"/>
      <c r="I9" s="10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1"/>
      <c r="X9" s="109"/>
      <c r="Y9" s="109"/>
      <c r="Z9" s="67" t="s">
        <v>121</v>
      </c>
    </row>
    <row r="10" spans="1:26">
      <c r="A10" s="90"/>
      <c r="B10" s="19" t="s">
        <v>56</v>
      </c>
      <c r="C10" s="20"/>
      <c r="D10" s="21"/>
      <c r="E10" s="21">
        <v>0.00733</v>
      </c>
      <c r="F10" s="21"/>
      <c r="G10" s="21"/>
      <c r="H10" s="21"/>
      <c r="I10" s="102">
        <v>0.0006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02"/>
      <c r="X10" s="110"/>
      <c r="Y10" s="110"/>
      <c r="Z10" s="69"/>
    </row>
    <row r="11" spans="1:26">
      <c r="A11" s="90"/>
      <c r="B11" s="91" t="s">
        <v>57</v>
      </c>
      <c r="C11" s="20"/>
      <c r="D11" s="21">
        <v>0.0104</v>
      </c>
      <c r="E11" s="21"/>
      <c r="F11" s="21"/>
      <c r="G11" s="21"/>
      <c r="H11" s="21"/>
      <c r="I11" s="102"/>
      <c r="J11" s="21">
        <v>0.03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02"/>
      <c r="X11" s="110"/>
      <c r="Y11" s="110"/>
      <c r="Z11" s="69"/>
    </row>
    <row r="12" spans="1:26">
      <c r="A12" s="90"/>
      <c r="B12" s="19"/>
      <c r="C12" s="20"/>
      <c r="D12" s="21"/>
      <c r="E12" s="21"/>
      <c r="F12" s="21"/>
      <c r="G12" s="21"/>
      <c r="H12" s="21"/>
      <c r="I12" s="10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02"/>
      <c r="X12" s="110"/>
      <c r="Y12" s="110"/>
      <c r="Z12" s="69"/>
    </row>
    <row r="13" ht="13.95" spans="1:26">
      <c r="A13" s="92"/>
      <c r="B13" s="24"/>
      <c r="C13" s="25"/>
      <c r="D13" s="26"/>
      <c r="E13" s="26"/>
      <c r="F13" s="26"/>
      <c r="G13" s="26"/>
      <c r="H13" s="26"/>
      <c r="I13" s="103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03"/>
      <c r="X13" s="111"/>
      <c r="Y13" s="111"/>
      <c r="Z13" s="69"/>
    </row>
    <row r="14" spans="1:26">
      <c r="A14" s="89" t="s">
        <v>30</v>
      </c>
      <c r="B14" s="14" t="s">
        <v>8</v>
      </c>
      <c r="C14" s="15"/>
      <c r="D14" s="16"/>
      <c r="E14" s="16"/>
      <c r="F14" s="16"/>
      <c r="G14" s="16"/>
      <c r="H14" s="16"/>
      <c r="I14" s="10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0.132</v>
      </c>
      <c r="V14" s="16"/>
      <c r="W14" s="101"/>
      <c r="X14" s="109"/>
      <c r="Y14" s="109"/>
      <c r="Z14" s="69"/>
    </row>
    <row r="15" spans="1:26">
      <c r="A15" s="90"/>
      <c r="B15" s="19"/>
      <c r="C15" s="20"/>
      <c r="D15" s="21"/>
      <c r="E15" s="21"/>
      <c r="F15" s="21"/>
      <c r="G15" s="21"/>
      <c r="H15" s="21"/>
      <c r="I15" s="10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02"/>
      <c r="X15" s="110"/>
      <c r="Y15" s="110"/>
      <c r="Z15" s="69"/>
    </row>
    <row r="16" spans="1:26">
      <c r="A16" s="90"/>
      <c r="B16" s="19"/>
      <c r="C16" s="20"/>
      <c r="D16" s="21"/>
      <c r="E16" s="21"/>
      <c r="F16" s="21"/>
      <c r="G16" s="21"/>
      <c r="H16" s="21"/>
      <c r="I16" s="10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02"/>
      <c r="X16" s="110"/>
      <c r="Y16" s="110"/>
      <c r="Z16" s="69"/>
    </row>
    <row r="17" ht="13.95" spans="1:26">
      <c r="A17" s="92"/>
      <c r="B17" s="24"/>
      <c r="C17" s="30"/>
      <c r="D17" s="31"/>
      <c r="E17" s="31"/>
      <c r="F17" s="31"/>
      <c r="G17" s="31"/>
      <c r="H17" s="31"/>
      <c r="I17" s="104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04"/>
      <c r="X17" s="112"/>
      <c r="Y17" s="112"/>
      <c r="Z17" s="69"/>
    </row>
    <row r="18" ht="17" customHeight="1" spans="1:26">
      <c r="A18" s="93" t="s">
        <v>31</v>
      </c>
      <c r="B18" s="94" t="s">
        <v>122</v>
      </c>
      <c r="C18" s="15"/>
      <c r="D18" s="16"/>
      <c r="E18" s="16"/>
      <c r="F18" s="16"/>
      <c r="G18" s="16">
        <v>0.0204</v>
      </c>
      <c r="H18" s="16"/>
      <c r="I18" s="101"/>
      <c r="J18" s="16"/>
      <c r="K18" s="16"/>
      <c r="L18" s="16"/>
      <c r="M18" s="16"/>
      <c r="N18" s="16">
        <v>0.09933</v>
      </c>
      <c r="O18" s="16">
        <v>0.0109</v>
      </c>
      <c r="P18" s="16">
        <v>0.0124</v>
      </c>
      <c r="Q18" s="16">
        <v>0.00244</v>
      </c>
      <c r="R18" s="16">
        <v>0.0808</v>
      </c>
      <c r="S18" s="16"/>
      <c r="T18" s="16"/>
      <c r="U18" s="16"/>
      <c r="V18" s="16"/>
      <c r="W18" s="101"/>
      <c r="X18" s="109"/>
      <c r="Y18" s="109"/>
      <c r="Z18" s="69"/>
    </row>
    <row r="19" ht="26" customHeight="1" spans="1:26">
      <c r="A19" s="95"/>
      <c r="B19" s="96" t="s">
        <v>123</v>
      </c>
      <c r="C19" s="20"/>
      <c r="D19" s="21"/>
      <c r="E19" s="21"/>
      <c r="F19" s="21"/>
      <c r="G19" s="21"/>
      <c r="H19" s="21"/>
      <c r="I19" s="102"/>
      <c r="J19" s="21">
        <v>0.0102</v>
      </c>
      <c r="K19" s="21"/>
      <c r="L19" s="21"/>
      <c r="M19" s="21"/>
      <c r="N19" s="21"/>
      <c r="O19" s="21">
        <v>0.0103</v>
      </c>
      <c r="P19" s="21">
        <v>0.02033</v>
      </c>
      <c r="Q19" s="21">
        <v>0.004</v>
      </c>
      <c r="R19" s="21"/>
      <c r="S19" s="21">
        <v>0.0603</v>
      </c>
      <c r="T19" s="21"/>
      <c r="U19" s="21"/>
      <c r="V19" s="21">
        <v>0.003</v>
      </c>
      <c r="W19" s="102">
        <v>4</v>
      </c>
      <c r="X19" s="110"/>
      <c r="Y19" s="110"/>
      <c r="Z19" s="69"/>
    </row>
    <row r="20" ht="17" customHeight="1" spans="1:26">
      <c r="A20" s="95"/>
      <c r="B20" s="96" t="s">
        <v>75</v>
      </c>
      <c r="C20" s="20"/>
      <c r="D20" s="21">
        <v>0.007</v>
      </c>
      <c r="E20" s="21"/>
      <c r="F20" s="21"/>
      <c r="G20" s="21"/>
      <c r="H20" s="21"/>
      <c r="I20" s="102"/>
      <c r="J20" s="21"/>
      <c r="K20" s="21"/>
      <c r="L20" s="21"/>
      <c r="M20" s="21">
        <v>0.044</v>
      </c>
      <c r="N20" s="21"/>
      <c r="O20" s="21"/>
      <c r="P20" s="21"/>
      <c r="Q20" s="21"/>
      <c r="R20" s="21"/>
      <c r="S20" s="21"/>
      <c r="T20" s="21"/>
      <c r="U20" s="21"/>
      <c r="V20" s="21"/>
      <c r="W20" s="102"/>
      <c r="X20" s="110"/>
      <c r="Y20" s="110"/>
      <c r="Z20" s="69"/>
    </row>
    <row r="21" spans="1:26">
      <c r="A21" s="95"/>
      <c r="B21" s="96" t="s">
        <v>76</v>
      </c>
      <c r="C21" s="20"/>
      <c r="D21" s="21"/>
      <c r="E21" s="21">
        <v>0.00833</v>
      </c>
      <c r="F21" s="21"/>
      <c r="G21" s="21"/>
      <c r="H21" s="21"/>
      <c r="I21" s="102"/>
      <c r="J21" s="21"/>
      <c r="K21" s="21"/>
      <c r="L21" s="21">
        <v>0.0208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102"/>
      <c r="X21" s="110"/>
      <c r="Y21" s="110"/>
      <c r="Z21" s="69"/>
    </row>
    <row r="22" spans="1:26">
      <c r="A22" s="95"/>
      <c r="B22" s="91" t="s">
        <v>36</v>
      </c>
      <c r="C22" s="20"/>
      <c r="D22" s="21"/>
      <c r="E22" s="21"/>
      <c r="F22" s="21"/>
      <c r="G22" s="21"/>
      <c r="H22" s="21"/>
      <c r="I22" s="102"/>
      <c r="J22" s="21"/>
      <c r="K22" s="21">
        <v>0.0504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102"/>
      <c r="X22" s="110"/>
      <c r="Y22" s="110"/>
      <c r="Z22" s="69"/>
    </row>
    <row r="23" ht="13.95" spans="1:26">
      <c r="A23" s="97"/>
      <c r="B23" s="98"/>
      <c r="C23" s="25"/>
      <c r="D23" s="26"/>
      <c r="E23" s="26"/>
      <c r="F23" s="26"/>
      <c r="G23" s="26"/>
      <c r="H23" s="26"/>
      <c r="I23" s="103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03"/>
      <c r="X23" s="111"/>
      <c r="Y23" s="111"/>
      <c r="Z23" s="69"/>
    </row>
    <row r="24" spans="1:26">
      <c r="A24" s="93" t="s">
        <v>37</v>
      </c>
      <c r="B24" s="14" t="s">
        <v>77</v>
      </c>
      <c r="C24" s="15">
        <v>0.0095</v>
      </c>
      <c r="D24" s="16">
        <v>0.00203</v>
      </c>
      <c r="E24" s="16">
        <v>0.01024</v>
      </c>
      <c r="F24" s="16"/>
      <c r="G24" s="16"/>
      <c r="H24" s="16"/>
      <c r="I24" s="101"/>
      <c r="J24" s="16"/>
      <c r="K24" s="16"/>
      <c r="L24" s="16"/>
      <c r="M24" s="16"/>
      <c r="N24" s="16"/>
      <c r="O24" s="16"/>
      <c r="P24" s="16"/>
      <c r="Q24" s="16">
        <v>0.0023</v>
      </c>
      <c r="R24" s="16"/>
      <c r="S24" s="16"/>
      <c r="T24" s="16">
        <v>0.04044</v>
      </c>
      <c r="U24" s="16"/>
      <c r="V24" s="16"/>
      <c r="W24" s="101">
        <v>12</v>
      </c>
      <c r="X24" s="109"/>
      <c r="Y24" s="109">
        <v>6</v>
      </c>
      <c r="Z24" s="69"/>
    </row>
    <row r="25" spans="1:26">
      <c r="A25" s="95"/>
      <c r="B25" s="19" t="s">
        <v>78</v>
      </c>
      <c r="C25" s="20">
        <v>0.1581</v>
      </c>
      <c r="D25" s="21"/>
      <c r="E25" s="21">
        <v>0.0073</v>
      </c>
      <c r="F25" s="21"/>
      <c r="G25" s="21"/>
      <c r="H25" s="21">
        <v>0.003</v>
      </c>
      <c r="I25" s="10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102"/>
      <c r="X25" s="110"/>
      <c r="Y25" s="110"/>
      <c r="Z25" s="69"/>
    </row>
    <row r="26" spans="1:26">
      <c r="A26" s="95"/>
      <c r="B26" s="19"/>
      <c r="C26" s="20"/>
      <c r="D26" s="21"/>
      <c r="E26" s="21"/>
      <c r="F26" s="21"/>
      <c r="G26" s="21"/>
      <c r="H26" s="21"/>
      <c r="I26" s="10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102"/>
      <c r="X26" s="110"/>
      <c r="Y26" s="110"/>
      <c r="Z26" s="69"/>
    </row>
    <row r="27" spans="1:26">
      <c r="A27" s="95"/>
      <c r="B27" s="29"/>
      <c r="C27" s="30"/>
      <c r="D27" s="31"/>
      <c r="E27" s="31"/>
      <c r="F27" s="31"/>
      <c r="G27" s="31"/>
      <c r="H27" s="31"/>
      <c r="I27" s="10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104"/>
      <c r="X27" s="112"/>
      <c r="Y27" s="112"/>
      <c r="Z27" s="69"/>
    </row>
    <row r="28" ht="13.95" spans="1:26">
      <c r="A28" s="97"/>
      <c r="B28" s="24"/>
      <c r="C28" s="25"/>
      <c r="D28" s="26"/>
      <c r="E28" s="26"/>
      <c r="F28" s="26"/>
      <c r="G28" s="26"/>
      <c r="H28" s="26"/>
      <c r="I28" s="103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03"/>
      <c r="X28" s="111">
        <v>1</v>
      </c>
      <c r="Y28" s="111"/>
      <c r="Z28" s="69"/>
    </row>
    <row r="29" ht="16.35" spans="1:26">
      <c r="A29" s="46" t="s">
        <v>39</v>
      </c>
      <c r="B29" s="47"/>
      <c r="C29" s="15">
        <f t="shared" ref="C29:AA29" si="0">SUM(C9:C28)</f>
        <v>0.3168</v>
      </c>
      <c r="D29" s="16">
        <f t="shared" si="0"/>
        <v>0.01943</v>
      </c>
      <c r="E29" s="16">
        <f t="shared" si="0"/>
        <v>0.0385</v>
      </c>
      <c r="F29" s="16">
        <f t="shared" si="0"/>
        <v>0.0198</v>
      </c>
      <c r="G29" s="16">
        <f t="shared" si="0"/>
        <v>0.0204</v>
      </c>
      <c r="H29" s="16">
        <f t="shared" si="0"/>
        <v>0.003</v>
      </c>
      <c r="I29" s="101">
        <f t="shared" si="0"/>
        <v>0.0006</v>
      </c>
      <c r="J29" s="16">
        <f t="shared" si="0"/>
        <v>0.0402</v>
      </c>
      <c r="K29" s="16">
        <f t="shared" si="0"/>
        <v>0.0504</v>
      </c>
      <c r="L29" s="16">
        <f t="shared" si="0"/>
        <v>0.0208</v>
      </c>
      <c r="M29" s="16">
        <f t="shared" si="0"/>
        <v>0.044</v>
      </c>
      <c r="N29" s="16">
        <f t="shared" si="0"/>
        <v>0.09933</v>
      </c>
      <c r="O29" s="16">
        <f t="shared" si="0"/>
        <v>0.0212</v>
      </c>
      <c r="P29" s="16">
        <f t="shared" si="0"/>
        <v>0.03273</v>
      </c>
      <c r="Q29" s="16">
        <f t="shared" si="0"/>
        <v>0.00874</v>
      </c>
      <c r="R29" s="16">
        <f t="shared" si="0"/>
        <v>0.0808</v>
      </c>
      <c r="S29" s="16">
        <f t="shared" si="0"/>
        <v>0.0603</v>
      </c>
      <c r="T29" s="16">
        <f t="shared" si="0"/>
        <v>0.04044</v>
      </c>
      <c r="U29" s="16">
        <f t="shared" si="0"/>
        <v>0.132</v>
      </c>
      <c r="V29" s="16">
        <f t="shared" si="0"/>
        <v>0.003</v>
      </c>
      <c r="W29" s="16">
        <f t="shared" si="0"/>
        <v>16</v>
      </c>
      <c r="X29" s="16">
        <v>1</v>
      </c>
      <c r="Y29" s="16">
        <v>6</v>
      </c>
      <c r="Z29" s="72"/>
    </row>
    <row r="30" ht="15.6" hidden="1" spans="1:26">
      <c r="A30" s="48" t="s">
        <v>40</v>
      </c>
      <c r="B30" s="49"/>
      <c r="C30" s="99">
        <f>101*C29</f>
        <v>31.9968</v>
      </c>
      <c r="D30" s="99">
        <f t="shared" ref="D30:AC30" si="1">101*D29</f>
        <v>1.96243</v>
      </c>
      <c r="E30" s="99">
        <f t="shared" si="1"/>
        <v>3.8885</v>
      </c>
      <c r="F30" s="99">
        <f t="shared" si="1"/>
        <v>1.9998</v>
      </c>
      <c r="G30" s="99">
        <f t="shared" si="1"/>
        <v>2.0604</v>
      </c>
      <c r="H30" s="99">
        <f t="shared" si="1"/>
        <v>0.303</v>
      </c>
      <c r="I30" s="99">
        <f t="shared" si="1"/>
        <v>0.0606</v>
      </c>
      <c r="J30" s="99">
        <f t="shared" si="1"/>
        <v>4.0602</v>
      </c>
      <c r="K30" s="99">
        <f t="shared" si="1"/>
        <v>5.0904</v>
      </c>
      <c r="L30" s="99">
        <f t="shared" si="1"/>
        <v>2.1008</v>
      </c>
      <c r="M30" s="99">
        <f t="shared" si="1"/>
        <v>4.444</v>
      </c>
      <c r="N30" s="99">
        <f t="shared" si="1"/>
        <v>10.03233</v>
      </c>
      <c r="O30" s="99">
        <f t="shared" si="1"/>
        <v>2.1412</v>
      </c>
      <c r="P30" s="99">
        <f t="shared" si="1"/>
        <v>3.30573</v>
      </c>
      <c r="Q30" s="99">
        <f t="shared" si="1"/>
        <v>0.88274</v>
      </c>
      <c r="R30" s="99">
        <f t="shared" si="1"/>
        <v>8.1608</v>
      </c>
      <c r="S30" s="99">
        <f t="shared" si="1"/>
        <v>6.0903</v>
      </c>
      <c r="T30" s="99">
        <f t="shared" si="1"/>
        <v>4.08444</v>
      </c>
      <c r="U30" s="99">
        <f t="shared" si="1"/>
        <v>13.332</v>
      </c>
      <c r="V30" s="99">
        <f t="shared" si="1"/>
        <v>0.303</v>
      </c>
      <c r="W30" s="99">
        <v>16</v>
      </c>
      <c r="X30" s="99">
        <v>1</v>
      </c>
      <c r="Y30" s="99">
        <v>6</v>
      </c>
      <c r="Z30" s="113"/>
    </row>
    <row r="31" ht="15.6" spans="1:26">
      <c r="A31" s="48" t="s">
        <v>40</v>
      </c>
      <c r="B31" s="49"/>
      <c r="C31" s="50">
        <f t="shared" ref="C31:Y31" si="2">ROUND(C30,2)</f>
        <v>32</v>
      </c>
      <c r="D31" s="52">
        <f t="shared" si="2"/>
        <v>1.96</v>
      </c>
      <c r="E31" s="52">
        <f t="shared" si="2"/>
        <v>3.89</v>
      </c>
      <c r="F31" s="52">
        <f t="shared" si="2"/>
        <v>2</v>
      </c>
      <c r="G31" s="52">
        <f t="shared" si="2"/>
        <v>2.06</v>
      </c>
      <c r="H31" s="52">
        <f t="shared" si="2"/>
        <v>0.3</v>
      </c>
      <c r="I31" s="52">
        <f t="shared" si="2"/>
        <v>0.06</v>
      </c>
      <c r="J31" s="52">
        <f t="shared" si="2"/>
        <v>4.06</v>
      </c>
      <c r="K31" s="52">
        <f t="shared" si="2"/>
        <v>5.09</v>
      </c>
      <c r="L31" s="52">
        <f t="shared" si="2"/>
        <v>2.1</v>
      </c>
      <c r="M31" s="52">
        <f t="shared" si="2"/>
        <v>4.44</v>
      </c>
      <c r="N31" s="61">
        <f t="shared" si="2"/>
        <v>10.03</v>
      </c>
      <c r="O31" s="61">
        <f t="shared" si="2"/>
        <v>2.14</v>
      </c>
      <c r="P31" s="61">
        <f t="shared" si="2"/>
        <v>3.31</v>
      </c>
      <c r="Q31" s="61">
        <f t="shared" si="2"/>
        <v>0.88</v>
      </c>
      <c r="R31" s="61">
        <f t="shared" si="2"/>
        <v>8.16</v>
      </c>
      <c r="S31" s="61">
        <f t="shared" si="2"/>
        <v>6.09</v>
      </c>
      <c r="T31" s="61">
        <f t="shared" si="2"/>
        <v>4.08</v>
      </c>
      <c r="U31" s="61">
        <f t="shared" si="2"/>
        <v>13.33</v>
      </c>
      <c r="V31" s="61">
        <f t="shared" si="2"/>
        <v>0.3</v>
      </c>
      <c r="W31" s="61">
        <v>16</v>
      </c>
      <c r="X31" s="61">
        <v>1</v>
      </c>
      <c r="Y31" s="61">
        <v>6</v>
      </c>
      <c r="Z31" s="75"/>
    </row>
    <row r="32" ht="15.6" spans="1:26">
      <c r="A32" s="48" t="s">
        <v>41</v>
      </c>
      <c r="B32" s="49"/>
      <c r="C32" s="50">
        <v>72</v>
      </c>
      <c r="D32" s="51">
        <v>700</v>
      </c>
      <c r="E32" s="51">
        <v>70</v>
      </c>
      <c r="F32" s="51">
        <v>185</v>
      </c>
      <c r="G32" s="51">
        <v>62</v>
      </c>
      <c r="H32" s="52">
        <v>1500</v>
      </c>
      <c r="I32" s="51">
        <v>1850</v>
      </c>
      <c r="J32" s="51">
        <v>62.37</v>
      </c>
      <c r="K32" s="51">
        <v>39.5</v>
      </c>
      <c r="L32" s="61">
        <v>250</v>
      </c>
      <c r="M32" s="52">
        <v>133.33</v>
      </c>
      <c r="N32" s="52">
        <v>35</v>
      </c>
      <c r="O32" s="52">
        <v>52</v>
      </c>
      <c r="P32" s="61">
        <v>62</v>
      </c>
      <c r="Q32" s="61">
        <v>200</v>
      </c>
      <c r="R32" s="52">
        <v>240</v>
      </c>
      <c r="S32" s="52">
        <v>300</v>
      </c>
      <c r="T32" s="52">
        <v>95</v>
      </c>
      <c r="U32" s="61">
        <v>90</v>
      </c>
      <c r="V32" s="61">
        <v>367</v>
      </c>
      <c r="W32" s="61">
        <v>8</v>
      </c>
      <c r="X32" s="74">
        <v>18</v>
      </c>
      <c r="Y32" s="74">
        <v>2.7</v>
      </c>
      <c r="Z32" s="19"/>
    </row>
    <row r="33" ht="16.35" spans="1:26">
      <c r="A33" s="53" t="s">
        <v>42</v>
      </c>
      <c r="B33" s="54"/>
      <c r="C33" s="55">
        <f>C31*C32</f>
        <v>2304</v>
      </c>
      <c r="D33" s="55">
        <f t="shared" ref="D33:Y33" si="3">D31*D32</f>
        <v>1372</v>
      </c>
      <c r="E33" s="55">
        <f t="shared" si="3"/>
        <v>272.3</v>
      </c>
      <c r="F33" s="55">
        <f t="shared" si="3"/>
        <v>370</v>
      </c>
      <c r="G33" s="55">
        <f t="shared" si="3"/>
        <v>127.72</v>
      </c>
      <c r="H33" s="55">
        <f t="shared" si="3"/>
        <v>450</v>
      </c>
      <c r="I33" s="55">
        <f t="shared" si="3"/>
        <v>111</v>
      </c>
      <c r="J33" s="55">
        <f t="shared" si="3"/>
        <v>253.2222</v>
      </c>
      <c r="K33" s="55">
        <f t="shared" si="3"/>
        <v>201.055</v>
      </c>
      <c r="L33" s="55">
        <f t="shared" si="3"/>
        <v>525</v>
      </c>
      <c r="M33" s="55">
        <f t="shared" si="3"/>
        <v>591.9852</v>
      </c>
      <c r="N33" s="55">
        <f t="shared" si="3"/>
        <v>351.05</v>
      </c>
      <c r="O33" s="55">
        <f t="shared" si="3"/>
        <v>111.28</v>
      </c>
      <c r="P33" s="55">
        <f t="shared" si="3"/>
        <v>205.22</v>
      </c>
      <c r="Q33" s="55">
        <f t="shared" si="3"/>
        <v>176</v>
      </c>
      <c r="R33" s="55">
        <f t="shared" si="3"/>
        <v>1958.4</v>
      </c>
      <c r="S33" s="55">
        <f t="shared" si="3"/>
        <v>1827</v>
      </c>
      <c r="T33" s="55">
        <f t="shared" si="3"/>
        <v>387.6</v>
      </c>
      <c r="U33" s="55">
        <f t="shared" si="3"/>
        <v>1199.7</v>
      </c>
      <c r="V33" s="55">
        <f t="shared" si="3"/>
        <v>110.1</v>
      </c>
      <c r="W33" s="55">
        <f t="shared" si="3"/>
        <v>128</v>
      </c>
      <c r="X33" s="55">
        <f t="shared" si="3"/>
        <v>18</v>
      </c>
      <c r="Y33" s="55">
        <f t="shared" si="3"/>
        <v>16.2</v>
      </c>
      <c r="Z33" s="76">
        <f>SUM(C33:Y33)</f>
        <v>13066.8324</v>
      </c>
    </row>
    <row r="34" ht="15.6" spans="1:26">
      <c r="A34" s="56"/>
      <c r="B34" s="56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57">
        <f>Z33/Z2</f>
        <v>129.374578217822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7"/>
  <sheetViews>
    <sheetView workbookViewId="0">
      <pane ySplit="7" topLeftCell="A14" activePane="bottomLeft" state="frozen"/>
      <selection/>
      <selection pane="bottomLeft" activeCell="D27" sqref="D27"/>
    </sheetView>
  </sheetViews>
  <sheetFormatPr defaultColWidth="11.537037037037" defaultRowHeight="13.2"/>
  <cols>
    <col min="1" max="1" width="6.33333333333333" customWidth="1"/>
    <col min="2" max="2" width="36.2222222222222" customWidth="1"/>
    <col min="3" max="3" width="7.11111111111111" customWidth="1"/>
    <col min="4" max="4" width="7.55555555555556" customWidth="1"/>
    <col min="5" max="5" width="6.55555555555556" customWidth="1"/>
    <col min="6" max="6" width="6.33333333333333" customWidth="1"/>
    <col min="7" max="7" width="7.11111111111111" customWidth="1"/>
    <col min="8" max="8" width="7.33333333333333" customWidth="1"/>
    <col min="9" max="9" width="6.22222222222222" customWidth="1"/>
    <col min="10" max="10" width="6" customWidth="1"/>
    <col min="11" max="13" width="6.11111111111111" customWidth="1"/>
    <col min="14" max="14" width="6.44444444444444" customWidth="1"/>
    <col min="15" max="15" width="6.55555555555556" customWidth="1"/>
    <col min="16" max="16" width="7" customWidth="1"/>
    <col min="17" max="17" width="6.22222222222222" customWidth="1"/>
    <col min="18" max="18" width="7.33333333333333" customWidth="1"/>
    <col min="19" max="19" width="6.22222222222222" customWidth="1"/>
    <col min="20" max="20" width="6.33333333333333" customWidth="1"/>
    <col min="21" max="21" width="5.55555555555556" customWidth="1"/>
    <col min="22" max="22" width="6.44444444444444" customWidth="1"/>
    <col min="23" max="23" width="6.33333333333333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2"/>
      <c r="B2" s="3" t="s">
        <v>124</v>
      </c>
      <c r="C2" s="4" t="s">
        <v>2</v>
      </c>
      <c r="D2" s="4" t="s">
        <v>3</v>
      </c>
      <c r="E2" s="4" t="s">
        <v>5</v>
      </c>
      <c r="F2" s="4" t="s">
        <v>4</v>
      </c>
      <c r="G2" s="4" t="s">
        <v>7</v>
      </c>
      <c r="H2" s="4" t="s">
        <v>80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51</v>
      </c>
      <c r="R2" s="4" t="s">
        <v>48</v>
      </c>
      <c r="S2" s="4" t="s">
        <v>19</v>
      </c>
      <c r="T2" s="4" t="s">
        <v>20</v>
      </c>
      <c r="U2" s="4" t="s">
        <v>53</v>
      </c>
      <c r="V2" s="4" t="s">
        <v>21</v>
      </c>
      <c r="W2" s="4" t="s">
        <v>50</v>
      </c>
      <c r="X2" s="62">
        <v>117</v>
      </c>
    </row>
    <row r="3" spans="1:24">
      <c r="A3" s="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3"/>
    </row>
    <row r="4" spans="1:24">
      <c r="A4" s="2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3"/>
    </row>
    <row r="5" ht="12" customHeight="1" spans="1:24">
      <c r="A5" s="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3"/>
    </row>
    <row r="6" spans="1:24">
      <c r="A6" s="2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3"/>
    </row>
    <row r="7" ht="28" customHeight="1" spans="1:24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4"/>
    </row>
    <row r="8" ht="16" customHeight="1" spans="1:24">
      <c r="A8" s="10"/>
      <c r="B8" s="11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65" t="s">
        <v>24</v>
      </c>
    </row>
    <row r="9" spans="1:24">
      <c r="A9" s="13" t="s">
        <v>25</v>
      </c>
      <c r="B9" s="14" t="s">
        <v>26</v>
      </c>
      <c r="C9" s="15">
        <v>0.148</v>
      </c>
      <c r="D9" s="16"/>
      <c r="E9" s="16">
        <v>0.005</v>
      </c>
      <c r="F9" s="16">
        <v>0.0218</v>
      </c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66"/>
      <c r="V9" s="66"/>
      <c r="W9" s="66"/>
      <c r="X9" s="67" t="s">
        <v>125</v>
      </c>
    </row>
    <row r="10" spans="1:24">
      <c r="A10" s="18"/>
      <c r="B10" s="19" t="s">
        <v>29</v>
      </c>
      <c r="C10" s="20"/>
      <c r="D10" s="21"/>
      <c r="E10" s="21">
        <v>0.0074</v>
      </c>
      <c r="F10" s="21"/>
      <c r="G10" s="22">
        <v>0.00058</v>
      </c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68"/>
      <c r="V10" s="68"/>
      <c r="W10" s="68"/>
      <c r="X10" s="69"/>
    </row>
    <row r="11" spans="1:24">
      <c r="A11" s="18"/>
      <c r="B11" s="91" t="s">
        <v>28</v>
      </c>
      <c r="C11" s="20"/>
      <c r="D11" s="21">
        <v>0.0092</v>
      </c>
      <c r="E11" s="21"/>
      <c r="F11" s="21"/>
      <c r="G11" s="22"/>
      <c r="H11" s="22"/>
      <c r="I11" s="21">
        <v>0.0304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68"/>
      <c r="V11" s="68"/>
      <c r="W11" s="68"/>
      <c r="X11" s="69"/>
    </row>
    <row r="12" spans="1:24">
      <c r="A12" s="18"/>
      <c r="B12" s="19"/>
      <c r="C12" s="20"/>
      <c r="D12" s="21"/>
      <c r="E12" s="21"/>
      <c r="F12" s="21"/>
      <c r="G12" s="22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68"/>
      <c r="V12" s="68"/>
      <c r="W12" s="68"/>
      <c r="X12" s="69"/>
    </row>
    <row r="13" ht="13.95" spans="1:24">
      <c r="A13" s="23"/>
      <c r="B13" s="24"/>
      <c r="C13" s="25"/>
      <c r="D13" s="26"/>
      <c r="E13" s="26"/>
      <c r="F13" s="26"/>
      <c r="G13" s="27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70"/>
      <c r="V13" s="70"/>
      <c r="W13" s="70"/>
      <c r="X13" s="69"/>
    </row>
    <row r="14" spans="1:24">
      <c r="A14" s="13" t="s">
        <v>30</v>
      </c>
      <c r="B14" s="14" t="s">
        <v>126</v>
      </c>
      <c r="C14" s="143"/>
      <c r="D14" s="16"/>
      <c r="E14" s="16"/>
      <c r="F14" s="16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0.1367</v>
      </c>
      <c r="S14" s="16"/>
      <c r="T14" s="16"/>
      <c r="U14" s="66"/>
      <c r="V14" s="66"/>
      <c r="W14" s="146"/>
      <c r="X14" s="69"/>
    </row>
    <row r="15" spans="1:24">
      <c r="A15" s="18"/>
      <c r="B15" s="19"/>
      <c r="C15" s="144"/>
      <c r="D15" s="21"/>
      <c r="E15" s="21"/>
      <c r="F15" s="21"/>
      <c r="G15" s="22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68"/>
      <c r="V15" s="68"/>
      <c r="W15" s="147"/>
      <c r="X15" s="69"/>
    </row>
    <row r="16" spans="1:24">
      <c r="A16" s="18"/>
      <c r="B16" s="19"/>
      <c r="C16" s="144"/>
      <c r="D16" s="21"/>
      <c r="E16" s="21"/>
      <c r="F16" s="21"/>
      <c r="G16" s="22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68"/>
      <c r="V16" s="68"/>
      <c r="W16" s="147"/>
      <c r="X16" s="69"/>
    </row>
    <row r="17" ht="13.95" spans="1:24">
      <c r="A17" s="28"/>
      <c r="B17" s="29"/>
      <c r="C17" s="145"/>
      <c r="D17" s="26"/>
      <c r="E17" s="26"/>
      <c r="F17" s="26"/>
      <c r="G17" s="27"/>
      <c r="H17" s="2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70"/>
      <c r="V17" s="70"/>
      <c r="W17" s="148"/>
      <c r="X17" s="69"/>
    </row>
    <row r="18" ht="16" customHeight="1" spans="1:24">
      <c r="A18" s="33" t="s">
        <v>31</v>
      </c>
      <c r="B18" s="34" t="s">
        <v>88</v>
      </c>
      <c r="C18" s="128"/>
      <c r="D18" s="129"/>
      <c r="E18" s="129"/>
      <c r="F18" s="129">
        <v>0.005</v>
      </c>
      <c r="G18" s="134"/>
      <c r="H18" s="129">
        <v>0.0498</v>
      </c>
      <c r="I18" s="129"/>
      <c r="J18" s="129"/>
      <c r="K18" s="129"/>
      <c r="L18" s="129">
        <v>0.0694</v>
      </c>
      <c r="M18" s="129">
        <v>0.0103</v>
      </c>
      <c r="N18" s="129">
        <v>0.011</v>
      </c>
      <c r="O18" s="129">
        <v>0.0023</v>
      </c>
      <c r="P18" s="129"/>
      <c r="Q18" s="129">
        <v>0.0264</v>
      </c>
      <c r="R18" s="129"/>
      <c r="S18" s="129">
        <v>0.0064</v>
      </c>
      <c r="T18" s="129"/>
      <c r="U18" s="136"/>
      <c r="V18" s="136"/>
      <c r="W18" s="136"/>
      <c r="X18" s="69"/>
    </row>
    <row r="19" ht="15" customHeight="1" spans="1:24">
      <c r="A19" s="35"/>
      <c r="B19" s="96" t="s">
        <v>33</v>
      </c>
      <c r="C19" s="20"/>
      <c r="D19" s="21"/>
      <c r="E19" s="21"/>
      <c r="F19" s="21"/>
      <c r="G19" s="22"/>
      <c r="H19" s="16"/>
      <c r="I19" s="21"/>
      <c r="J19" s="21"/>
      <c r="K19" s="21"/>
      <c r="L19" s="21"/>
      <c r="M19" s="21">
        <v>0.01</v>
      </c>
      <c r="N19" s="21">
        <v>0.0163</v>
      </c>
      <c r="O19" s="21">
        <v>0.00343</v>
      </c>
      <c r="P19" s="21">
        <v>0.0774</v>
      </c>
      <c r="Q19" s="21"/>
      <c r="R19" s="21"/>
      <c r="S19" s="21">
        <v>0.0041</v>
      </c>
      <c r="T19" s="21">
        <v>0.0031</v>
      </c>
      <c r="U19" s="68"/>
      <c r="V19" s="68"/>
      <c r="W19" s="68"/>
      <c r="X19" s="69"/>
    </row>
    <row r="20" spans="1:24">
      <c r="A20" s="35"/>
      <c r="B20" s="96" t="s">
        <v>127</v>
      </c>
      <c r="C20" s="20">
        <v>0.0403</v>
      </c>
      <c r="D20" s="21">
        <v>0.0054</v>
      </c>
      <c r="E20" s="21"/>
      <c r="F20" s="21"/>
      <c r="G20" s="22"/>
      <c r="H20" s="129"/>
      <c r="I20" s="21"/>
      <c r="J20" s="21"/>
      <c r="K20" s="21"/>
      <c r="L20" s="21">
        <v>0.1581</v>
      </c>
      <c r="M20" s="21"/>
      <c r="N20" s="21"/>
      <c r="O20" s="21"/>
      <c r="P20" s="21"/>
      <c r="Q20" s="21"/>
      <c r="R20" s="21"/>
      <c r="S20" s="21"/>
      <c r="T20" s="21"/>
      <c r="U20" s="68"/>
      <c r="V20" s="68"/>
      <c r="W20" s="68"/>
      <c r="X20" s="69"/>
    </row>
    <row r="21" spans="1:24">
      <c r="A21" s="35"/>
      <c r="B21" s="41" t="s">
        <v>76</v>
      </c>
      <c r="C21" s="20"/>
      <c r="D21" s="21"/>
      <c r="E21" s="21">
        <v>0.008444</v>
      </c>
      <c r="F21" s="21"/>
      <c r="G21" s="22"/>
      <c r="H21" s="22"/>
      <c r="I21" s="21"/>
      <c r="J21" s="21"/>
      <c r="K21" s="21">
        <v>0.018</v>
      </c>
      <c r="L21" s="21"/>
      <c r="M21" s="21"/>
      <c r="N21" s="21"/>
      <c r="O21" s="21"/>
      <c r="P21" s="21"/>
      <c r="Q21" s="21"/>
      <c r="R21" s="21"/>
      <c r="S21" s="21"/>
      <c r="T21" s="21"/>
      <c r="U21" s="68"/>
      <c r="V21" s="68"/>
      <c r="W21" s="68"/>
      <c r="X21" s="69"/>
    </row>
    <row r="22" spans="1:24">
      <c r="A22" s="35"/>
      <c r="B22" s="37" t="s">
        <v>36</v>
      </c>
      <c r="C22" s="20"/>
      <c r="D22" s="21"/>
      <c r="E22" s="21"/>
      <c r="F22" s="21"/>
      <c r="G22" s="22"/>
      <c r="H22" s="22"/>
      <c r="I22" s="21"/>
      <c r="J22" s="21">
        <v>0.05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68"/>
      <c r="V22" s="68"/>
      <c r="W22" s="68"/>
      <c r="X22" s="69"/>
    </row>
    <row r="23" ht="13.95" spans="1:24">
      <c r="A23" s="38"/>
      <c r="B23" s="39"/>
      <c r="C23" s="25"/>
      <c r="D23" s="26"/>
      <c r="E23" s="26"/>
      <c r="F23" s="26"/>
      <c r="G23" s="27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70"/>
      <c r="V23" s="70"/>
      <c r="W23" s="70"/>
      <c r="X23" s="69"/>
    </row>
    <row r="24" spans="1:24">
      <c r="A24" s="33" t="s">
        <v>37</v>
      </c>
      <c r="B24" s="40" t="s">
        <v>61</v>
      </c>
      <c r="C24" s="15">
        <v>0.0254</v>
      </c>
      <c r="D24" s="16"/>
      <c r="E24" s="16">
        <v>0.0054</v>
      </c>
      <c r="F24" s="16"/>
      <c r="G24" s="17"/>
      <c r="H24" s="17"/>
      <c r="I24" s="16"/>
      <c r="J24" s="16"/>
      <c r="K24" s="16"/>
      <c r="L24" s="16"/>
      <c r="M24" s="16"/>
      <c r="N24" s="16"/>
      <c r="O24" s="16">
        <v>0.01144</v>
      </c>
      <c r="P24" s="16"/>
      <c r="Q24" s="16"/>
      <c r="R24" s="16"/>
      <c r="S24" s="16"/>
      <c r="T24" s="16">
        <v>0.0444</v>
      </c>
      <c r="U24" s="66">
        <v>1</v>
      </c>
      <c r="V24" s="66">
        <v>12</v>
      </c>
      <c r="W24" s="66">
        <v>0.0256</v>
      </c>
      <c r="X24" s="69"/>
    </row>
    <row r="25" spans="1:24">
      <c r="A25" s="35"/>
      <c r="B25" s="41" t="s">
        <v>29</v>
      </c>
      <c r="C25" s="20"/>
      <c r="D25" s="21"/>
      <c r="E25" s="21">
        <v>0.00744</v>
      </c>
      <c r="F25" s="21"/>
      <c r="G25" s="22">
        <v>0.0006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8"/>
      <c r="V25" s="68"/>
      <c r="W25" s="68"/>
      <c r="X25" s="69"/>
    </row>
    <row r="26" spans="1:24">
      <c r="A26" s="35"/>
      <c r="B26" s="42"/>
      <c r="C26" s="43"/>
      <c r="D26" s="44"/>
      <c r="E26" s="44"/>
      <c r="F26" s="44"/>
      <c r="G26" s="45"/>
      <c r="H26" s="4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71"/>
      <c r="V26" s="71"/>
      <c r="W26" s="71"/>
      <c r="X26" s="69"/>
    </row>
    <row r="27" spans="1:24">
      <c r="A27" s="35"/>
      <c r="B27" s="42"/>
      <c r="C27" s="43"/>
      <c r="D27" s="44"/>
      <c r="E27" s="44"/>
      <c r="F27" s="44"/>
      <c r="G27" s="45"/>
      <c r="H27" s="4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71"/>
      <c r="V27" s="71"/>
      <c r="W27" s="71"/>
      <c r="X27" s="69"/>
    </row>
    <row r="28" ht="13.95" spans="1:24">
      <c r="A28" s="38"/>
      <c r="B28" s="24"/>
      <c r="C28" s="25"/>
      <c r="D28" s="26"/>
      <c r="E28" s="26"/>
      <c r="F28" s="26"/>
      <c r="G28" s="27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70"/>
      <c r="V28" s="70"/>
      <c r="W28" s="70"/>
      <c r="X28" s="72"/>
    </row>
    <row r="29" ht="15.6" spans="1:24">
      <c r="A29" s="46" t="s">
        <v>39</v>
      </c>
      <c r="B29" s="47"/>
      <c r="C29" s="15">
        <f t="shared" ref="C29:U29" si="0">SUM(C9:C28)</f>
        <v>0.2137</v>
      </c>
      <c r="D29" s="16">
        <f t="shared" si="0"/>
        <v>0.0146</v>
      </c>
      <c r="E29" s="16">
        <f t="shared" si="0"/>
        <v>0.033684</v>
      </c>
      <c r="F29" s="16">
        <f t="shared" si="0"/>
        <v>0.0268</v>
      </c>
      <c r="G29" s="17">
        <f t="shared" si="0"/>
        <v>0.00118</v>
      </c>
      <c r="H29" s="17">
        <f t="shared" si="0"/>
        <v>0.0498</v>
      </c>
      <c r="I29" s="16">
        <f t="shared" si="0"/>
        <v>0.0304</v>
      </c>
      <c r="J29" s="16">
        <f t="shared" si="0"/>
        <v>0.05</v>
      </c>
      <c r="K29" s="16">
        <f t="shared" si="0"/>
        <v>0.018</v>
      </c>
      <c r="L29" s="16">
        <f t="shared" si="0"/>
        <v>0.2275</v>
      </c>
      <c r="M29" s="16">
        <f t="shared" si="0"/>
        <v>0.0203</v>
      </c>
      <c r="N29" s="16">
        <f t="shared" si="0"/>
        <v>0.0273</v>
      </c>
      <c r="O29" s="16">
        <f t="shared" si="0"/>
        <v>0.01717</v>
      </c>
      <c r="P29" s="16">
        <f t="shared" si="0"/>
        <v>0.0774</v>
      </c>
      <c r="Q29" s="16">
        <f t="shared" si="0"/>
        <v>0.0264</v>
      </c>
      <c r="R29" s="16">
        <f t="shared" si="0"/>
        <v>0.1367</v>
      </c>
      <c r="S29" s="16">
        <f t="shared" si="0"/>
        <v>0.0105</v>
      </c>
      <c r="T29" s="16">
        <f t="shared" si="0"/>
        <v>0.0475</v>
      </c>
      <c r="U29" s="16">
        <v>1</v>
      </c>
      <c r="V29" s="16">
        <v>12</v>
      </c>
      <c r="W29" s="16">
        <f>SUM(W9:W28)</f>
        <v>0.0256</v>
      </c>
      <c r="X29" s="14"/>
    </row>
    <row r="30" ht="15.6" hidden="1" spans="1:24">
      <c r="A30" s="48" t="s">
        <v>40</v>
      </c>
      <c r="B30" s="49"/>
      <c r="C30" s="20">
        <f>117*C29</f>
        <v>25.0029</v>
      </c>
      <c r="D30" s="20">
        <f t="shared" ref="D30:Y30" si="1">117*D29</f>
        <v>1.7082</v>
      </c>
      <c r="E30" s="20">
        <f t="shared" si="1"/>
        <v>3.941028</v>
      </c>
      <c r="F30" s="20">
        <f t="shared" si="1"/>
        <v>3.1356</v>
      </c>
      <c r="G30" s="20">
        <f t="shared" si="1"/>
        <v>0.13806</v>
      </c>
      <c r="H30" s="20">
        <f t="shared" si="1"/>
        <v>5.8266</v>
      </c>
      <c r="I30" s="20">
        <f t="shared" si="1"/>
        <v>3.5568</v>
      </c>
      <c r="J30" s="20">
        <f t="shared" si="1"/>
        <v>5.85</v>
      </c>
      <c r="K30" s="20">
        <f t="shared" si="1"/>
        <v>2.106</v>
      </c>
      <c r="L30" s="20">
        <f t="shared" si="1"/>
        <v>26.6175</v>
      </c>
      <c r="M30" s="20">
        <f t="shared" si="1"/>
        <v>2.3751</v>
      </c>
      <c r="N30" s="20">
        <f t="shared" si="1"/>
        <v>3.1941</v>
      </c>
      <c r="O30" s="20">
        <f t="shared" si="1"/>
        <v>2.00889</v>
      </c>
      <c r="P30" s="20">
        <f t="shared" si="1"/>
        <v>9.0558</v>
      </c>
      <c r="Q30" s="20">
        <f t="shared" si="1"/>
        <v>3.0888</v>
      </c>
      <c r="R30" s="20">
        <v>32</v>
      </c>
      <c r="S30" s="20">
        <f>117*S29</f>
        <v>1.2285</v>
      </c>
      <c r="T30" s="20">
        <f>117*T29</f>
        <v>5.5575</v>
      </c>
      <c r="U30" s="20">
        <v>1</v>
      </c>
      <c r="V30" s="20">
        <v>12</v>
      </c>
      <c r="W30" s="20">
        <f>117*W29</f>
        <v>2.9952</v>
      </c>
      <c r="X30" s="73"/>
    </row>
    <row r="31" ht="15.6" spans="1:24">
      <c r="A31" s="48" t="s">
        <v>40</v>
      </c>
      <c r="B31" s="49"/>
      <c r="C31" s="50">
        <f t="shared" ref="C31:U31" si="2">ROUND(C30,2)</f>
        <v>25</v>
      </c>
      <c r="D31" s="52">
        <f t="shared" si="2"/>
        <v>1.71</v>
      </c>
      <c r="E31" s="52">
        <f t="shared" si="2"/>
        <v>3.94</v>
      </c>
      <c r="F31" s="52">
        <f t="shared" si="2"/>
        <v>3.14</v>
      </c>
      <c r="G31" s="52">
        <f t="shared" si="2"/>
        <v>0.14</v>
      </c>
      <c r="H31" s="52">
        <f t="shared" si="2"/>
        <v>5.83</v>
      </c>
      <c r="I31" s="52">
        <f t="shared" si="2"/>
        <v>3.56</v>
      </c>
      <c r="J31" s="52">
        <f t="shared" si="2"/>
        <v>5.85</v>
      </c>
      <c r="K31" s="52">
        <f t="shared" si="2"/>
        <v>2.11</v>
      </c>
      <c r="L31" s="52">
        <f t="shared" si="2"/>
        <v>26.62</v>
      </c>
      <c r="M31" s="61">
        <f t="shared" si="2"/>
        <v>2.38</v>
      </c>
      <c r="N31" s="61">
        <f t="shared" si="2"/>
        <v>3.19</v>
      </c>
      <c r="O31" s="61">
        <f t="shared" si="2"/>
        <v>2.01</v>
      </c>
      <c r="P31" s="61">
        <f t="shared" si="2"/>
        <v>9.06</v>
      </c>
      <c r="Q31" s="61">
        <f t="shared" si="2"/>
        <v>3.09</v>
      </c>
      <c r="R31" s="61">
        <v>32</v>
      </c>
      <c r="S31" s="61">
        <f>ROUND(S30,2)</f>
        <v>1.23</v>
      </c>
      <c r="T31" s="61">
        <f>ROUND(T30,2)</f>
        <v>5.56</v>
      </c>
      <c r="U31" s="61">
        <v>1</v>
      </c>
      <c r="V31" s="61">
        <v>12</v>
      </c>
      <c r="W31" s="61">
        <f>ROUND(W30,2)</f>
        <v>3</v>
      </c>
      <c r="X31" s="73"/>
    </row>
    <row r="32" ht="15.6" spans="1:24">
      <c r="A32" s="48" t="s">
        <v>41</v>
      </c>
      <c r="B32" s="49"/>
      <c r="C32" s="50">
        <v>72</v>
      </c>
      <c r="D32" s="51">
        <v>700</v>
      </c>
      <c r="E32" s="51">
        <v>70</v>
      </c>
      <c r="F32" s="52">
        <v>56.25</v>
      </c>
      <c r="G32" s="51">
        <v>1850</v>
      </c>
      <c r="H32" s="52">
        <v>350</v>
      </c>
      <c r="I32" s="51">
        <v>62.37</v>
      </c>
      <c r="J32" s="51">
        <v>39.5</v>
      </c>
      <c r="K32" s="52">
        <v>250</v>
      </c>
      <c r="L32" s="52">
        <v>35</v>
      </c>
      <c r="M32" s="52">
        <v>52</v>
      </c>
      <c r="N32" s="61">
        <v>62</v>
      </c>
      <c r="O32" s="61">
        <v>200</v>
      </c>
      <c r="P32" s="52">
        <v>240</v>
      </c>
      <c r="Q32" s="61">
        <v>121</v>
      </c>
      <c r="R32" s="61">
        <v>42</v>
      </c>
      <c r="S32" s="61">
        <v>367</v>
      </c>
      <c r="T32" s="61">
        <v>95</v>
      </c>
      <c r="U32" s="74">
        <v>18</v>
      </c>
      <c r="V32" s="61">
        <v>8</v>
      </c>
      <c r="W32" s="74">
        <v>100</v>
      </c>
      <c r="X32" s="75"/>
    </row>
    <row r="33" ht="16.35" spans="1:24">
      <c r="A33" s="53" t="s">
        <v>42</v>
      </c>
      <c r="B33" s="54"/>
      <c r="C33" s="55">
        <f t="shared" ref="C33:Y33" si="3">C31*C32</f>
        <v>1800</v>
      </c>
      <c r="D33" s="55">
        <f t="shared" si="3"/>
        <v>1197</v>
      </c>
      <c r="E33" s="55">
        <f t="shared" si="3"/>
        <v>275.8</v>
      </c>
      <c r="F33" s="55">
        <f t="shared" si="3"/>
        <v>176.625</v>
      </c>
      <c r="G33" s="55">
        <f t="shared" si="3"/>
        <v>259</v>
      </c>
      <c r="H33" s="55">
        <f t="shared" si="3"/>
        <v>2040.5</v>
      </c>
      <c r="I33" s="55">
        <f t="shared" si="3"/>
        <v>222.0372</v>
      </c>
      <c r="J33" s="55">
        <f t="shared" si="3"/>
        <v>231.075</v>
      </c>
      <c r="K33" s="55">
        <f t="shared" si="3"/>
        <v>527.5</v>
      </c>
      <c r="L33" s="55">
        <f t="shared" si="3"/>
        <v>931.7</v>
      </c>
      <c r="M33" s="55">
        <f t="shared" si="3"/>
        <v>123.76</v>
      </c>
      <c r="N33" s="55">
        <f t="shared" si="3"/>
        <v>197.78</v>
      </c>
      <c r="O33" s="55">
        <f t="shared" si="3"/>
        <v>402</v>
      </c>
      <c r="P33" s="55">
        <f t="shared" si="3"/>
        <v>2174.4</v>
      </c>
      <c r="Q33" s="55">
        <f t="shared" si="3"/>
        <v>373.89</v>
      </c>
      <c r="R33" s="55">
        <f t="shared" si="3"/>
        <v>1344</v>
      </c>
      <c r="S33" s="55">
        <f t="shared" si="3"/>
        <v>451.41</v>
      </c>
      <c r="T33" s="55">
        <f t="shared" si="3"/>
        <v>528.2</v>
      </c>
      <c r="U33" s="55">
        <f t="shared" si="3"/>
        <v>18</v>
      </c>
      <c r="V33" s="55">
        <f t="shared" si="3"/>
        <v>96</v>
      </c>
      <c r="W33" s="55">
        <f t="shared" si="3"/>
        <v>300</v>
      </c>
      <c r="X33" s="76">
        <f>SUM(C33:W33)</f>
        <v>13670.6772</v>
      </c>
    </row>
    <row r="34" ht="15.6" spans="1:24">
      <c r="A34" s="5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>
        <f>X33/X2</f>
        <v>116.843394871795</v>
      </c>
    </row>
    <row r="35" customFormat="1" ht="27" customHeight="1" spans="2:17">
      <c r="B35" s="60" t="s">
        <v>43</v>
      </c>
      <c r="Q35" s="57"/>
    </row>
    <row r="36" customFormat="1" ht="27" customHeight="1" spans="2:17">
      <c r="B36" s="60" t="s">
        <v>44</v>
      </c>
      <c r="Q36" s="57"/>
    </row>
    <row r="37" customFormat="1" ht="27" customHeight="1" spans="2:2">
      <c r="B37" s="60" t="s">
        <v>45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01.12</vt:lpstr>
      <vt:lpstr>02.12</vt:lpstr>
      <vt:lpstr>05.12</vt:lpstr>
      <vt:lpstr>06.12</vt:lpstr>
      <vt:lpstr>07.12</vt:lpstr>
      <vt:lpstr>08.12</vt:lpstr>
      <vt:lpstr>09.12</vt:lpstr>
      <vt:lpstr>12.12</vt:lpstr>
      <vt:lpstr>13.12</vt:lpstr>
      <vt:lpstr>14.12</vt:lpstr>
      <vt:lpstr>15.12</vt:lpstr>
      <vt:lpstr>16.12</vt:lpstr>
      <vt:lpstr>19.12</vt:lpstr>
      <vt:lpstr>20.12</vt:lpstr>
      <vt:lpstr>21.12.</vt:lpstr>
      <vt:lpstr>22.12</vt:lpstr>
      <vt:lpstr>23.12</vt:lpstr>
      <vt:lpstr>26.12</vt:lpstr>
      <vt:lpstr>27.12.</vt:lpstr>
      <vt:lpstr>28.12</vt:lpstr>
      <vt:lpstr>29.12</vt:lpstr>
      <vt:lpstr>30.12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2023-01-09T12:40:03Z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6883A11E543541E2888BCC180BF1C55B</vt:lpwstr>
  </property>
</Properties>
</file>